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c\Desktop\"/>
    </mc:Choice>
  </mc:AlternateContent>
  <xr:revisionPtr revIDLastSave="0" documentId="13_ncr:1_{13565A55-07A4-4EC1-823E-74D476FCD769}" xr6:coauthVersionLast="45" xr6:coauthVersionMax="45" xr10:uidLastSave="{00000000-0000-0000-0000-000000000000}"/>
  <workbookProtection workbookPassword="8138" lockStructure="1"/>
  <bookViews>
    <workbookView xWindow="28680" yWindow="1725" windowWidth="29040" windowHeight="15840" xr2:uid="{00000000-000D-0000-FFFF-FFFF00000000}"/>
  </bookViews>
  <sheets>
    <sheet name="Reisekostenabrechnung 2021" sheetId="1" r:id="rId1"/>
    <sheet name="Sätze" sheetId="2" state="hidden" r:id="rId2"/>
  </sheets>
  <definedNames>
    <definedName name="_xlnm.Print_Area" localSheetId="0">'Reisekostenabrechnung 2021'!$A$1:$M$69</definedName>
  </definedNames>
  <calcPr calcId="181029"/>
</workbook>
</file>

<file path=xl/calcChain.xml><?xml version="1.0" encoding="utf-8"?>
<calcChain xmlns="http://schemas.openxmlformats.org/spreadsheetml/2006/main">
  <c r="D35" i="1" l="1"/>
  <c r="D26" i="1"/>
  <c r="D25" i="1"/>
  <c r="D24" i="1"/>
  <c r="D21" i="1"/>
  <c r="I12" i="1" l="1"/>
  <c r="O17" i="1"/>
  <c r="O14" i="1"/>
  <c r="O13" i="1"/>
  <c r="A26" i="1" s="1"/>
  <c r="E12" i="1"/>
  <c r="O16" i="1"/>
  <c r="A25" i="1" l="1"/>
  <c r="I33" i="1" l="1"/>
  <c r="A4" i="1"/>
  <c r="O18" i="1" l="1"/>
  <c r="A24" i="1" l="1"/>
  <c r="A21" i="1"/>
  <c r="L21" i="1" s="1"/>
  <c r="F12" i="1"/>
  <c r="C408" i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L24" i="1" l="1"/>
  <c r="L25" i="1"/>
  <c r="L26" i="1"/>
  <c r="I18" i="1"/>
  <c r="I17" i="1"/>
  <c r="A36" i="1"/>
  <c r="A31" i="1"/>
  <c r="K20" i="1"/>
  <c r="J20" i="1"/>
  <c r="I20" i="1"/>
  <c r="K22" i="1"/>
  <c r="J22" i="1"/>
  <c r="I22" i="1"/>
  <c r="B26" i="1"/>
  <c r="B25" i="1"/>
  <c r="E25" i="1" l="1"/>
  <c r="H25" i="1" s="1"/>
  <c r="H29" i="1" l="1"/>
  <c r="B23" i="1"/>
  <c r="A37" i="1"/>
  <c r="L17" i="1"/>
  <c r="H10" i="1"/>
  <c r="I59" i="1"/>
  <c r="B40" i="1"/>
  <c r="H8" i="1"/>
  <c r="A8" i="1"/>
  <c r="H14" i="1"/>
  <c r="A2" i="1"/>
  <c r="B22" i="1"/>
  <c r="B20" i="1"/>
  <c r="E40" i="1"/>
  <c r="H40" i="1" s="1"/>
  <c r="D38" i="1"/>
  <c r="E35" i="1"/>
  <c r="H35" i="1" s="1"/>
  <c r="E26" i="1"/>
  <c r="H26" i="1" s="1"/>
  <c r="H30" i="1" s="1"/>
  <c r="E24" i="1"/>
  <c r="H24" i="1" s="1"/>
  <c r="D33" i="1"/>
  <c r="D18" i="1"/>
  <c r="M6" i="1"/>
  <c r="H62" i="1"/>
  <c r="G62" i="1"/>
  <c r="A65" i="1"/>
  <c r="A63" i="1"/>
  <c r="G61" i="1"/>
  <c r="A61" i="1"/>
  <c r="G60" i="1"/>
  <c r="G59" i="1"/>
  <c r="A59" i="1"/>
  <c r="A56" i="1"/>
  <c r="A54" i="1"/>
  <c r="A53" i="1"/>
  <c r="A51" i="1"/>
  <c r="A50" i="1"/>
  <c r="A49" i="1"/>
  <c r="A48" i="1"/>
  <c r="A46" i="1"/>
  <c r="A45" i="1"/>
  <c r="A44" i="1"/>
  <c r="A42" i="1"/>
  <c r="E38" i="1"/>
  <c r="A38" i="1"/>
  <c r="B35" i="1"/>
  <c r="E33" i="1"/>
  <c r="A33" i="1"/>
  <c r="B24" i="1"/>
  <c r="B21" i="1"/>
  <c r="E18" i="1"/>
  <c r="A18" i="1"/>
  <c r="A17" i="1"/>
  <c r="H17" i="1"/>
  <c r="F17" i="1"/>
  <c r="K14" i="1"/>
  <c r="A14" i="1"/>
  <c r="A12" i="1"/>
  <c r="A10" i="1"/>
  <c r="K6" i="1"/>
  <c r="H28" i="1" l="1"/>
  <c r="E21" i="1" l="1"/>
  <c r="H21" i="1" s="1"/>
  <c r="H27" i="1" s="1"/>
  <c r="H31" i="1" s="1"/>
  <c r="H59" i="1" l="1"/>
  <c r="H61" i="1" s="1"/>
</calcChain>
</file>

<file path=xl/sharedStrings.xml><?xml version="1.0" encoding="utf-8"?>
<sst xmlns="http://schemas.openxmlformats.org/spreadsheetml/2006/main" count="695" uniqueCount="444">
  <si>
    <t>Reisekostenabrechnung</t>
  </si>
  <si>
    <t>Deutsch</t>
  </si>
  <si>
    <t>Dansk</t>
  </si>
  <si>
    <t>English</t>
  </si>
  <si>
    <t>Rejseudgifter</t>
  </si>
  <si>
    <t>Nummer</t>
  </si>
  <si>
    <t>Number</t>
  </si>
  <si>
    <t>Name</t>
  </si>
  <si>
    <t>Navn</t>
  </si>
  <si>
    <t>Reisebeginn, Datum/Uhrzeit</t>
  </si>
  <si>
    <t>Departure, date/time</t>
  </si>
  <si>
    <t>Reiseende, Datum/Uhrzeit</t>
  </si>
  <si>
    <t>Travel end, date/time</t>
  </si>
  <si>
    <t>Bank</t>
  </si>
  <si>
    <t>IBAN</t>
  </si>
  <si>
    <t>BIC</t>
  </si>
  <si>
    <t>Kosten ohne Vorsteuerabzug</t>
  </si>
  <si>
    <t>Costs without VAT deduction</t>
  </si>
  <si>
    <t>Beleg Nr.</t>
  </si>
  <si>
    <t>Receipt No.</t>
  </si>
  <si>
    <t>Bilagsnr.</t>
  </si>
  <si>
    <t>Brutto</t>
  </si>
  <si>
    <t>VAT</t>
  </si>
  <si>
    <t>Vorsteuer</t>
  </si>
  <si>
    <t>Moms</t>
  </si>
  <si>
    <t>Netto</t>
  </si>
  <si>
    <t>Net</t>
  </si>
  <si>
    <t>Verpflegung</t>
  </si>
  <si>
    <t>Forplejning</t>
  </si>
  <si>
    <t>Pauschale (EUR)</t>
  </si>
  <si>
    <t>Tage (0-24 Uhr)</t>
  </si>
  <si>
    <t>Übernachtung</t>
  </si>
  <si>
    <t>Übernachtungen</t>
  </si>
  <si>
    <t>overnatninger</t>
  </si>
  <si>
    <t>overnight stays</t>
  </si>
  <si>
    <t>km-Geld</t>
  </si>
  <si>
    <t>km-penge</t>
  </si>
  <si>
    <t>-</t>
  </si>
  <si>
    <t>Kosten mit Vorsteuerabzug</t>
  </si>
  <si>
    <t>Übernachtung gegen Beleg</t>
  </si>
  <si>
    <t>Costs with VAT deduction</t>
  </si>
  <si>
    <t>Kosten Übernachtung</t>
  </si>
  <si>
    <t>Kosten Service, Speisen</t>
  </si>
  <si>
    <t>Costs overnight stay</t>
  </si>
  <si>
    <t>Omkostninger overnatning</t>
  </si>
  <si>
    <t>Omkostninger service, fødevarer</t>
  </si>
  <si>
    <t>Costs service, food</t>
  </si>
  <si>
    <t>Fahrtkosten</t>
  </si>
  <si>
    <t>Bahn</t>
  </si>
  <si>
    <t>Train</t>
  </si>
  <si>
    <t>Flug</t>
  </si>
  <si>
    <t>Flight</t>
  </si>
  <si>
    <t>Flyvning</t>
  </si>
  <si>
    <t>Taxi, Bus usw.</t>
  </si>
  <si>
    <t>Taxi, bus etc.</t>
  </si>
  <si>
    <t>Olie, benzin, reparationer</t>
  </si>
  <si>
    <t>Oil, gasoline, repairs</t>
  </si>
  <si>
    <t>Öl, Benzin, Reparaturen</t>
  </si>
  <si>
    <t>Nebenkosten</t>
  </si>
  <si>
    <t>Additional costs</t>
  </si>
  <si>
    <t>Abrechnung erstellt / Betrag erhalten</t>
  </si>
  <si>
    <t>Summe</t>
  </si>
  <si>
    <t>beløb</t>
  </si>
  <si>
    <t>moms</t>
  </si>
  <si>
    <t>Vorschuss</t>
  </si>
  <si>
    <t>forskud</t>
  </si>
  <si>
    <t>Ort</t>
  </si>
  <si>
    <t>Place</t>
  </si>
  <si>
    <t>Datum</t>
  </si>
  <si>
    <t>Date</t>
  </si>
  <si>
    <t>Dato</t>
  </si>
  <si>
    <t>Unterschrift</t>
  </si>
  <si>
    <t>Underskrift</t>
  </si>
  <si>
    <t>Signature</t>
  </si>
  <si>
    <t>Aus-/Rückzahlung</t>
  </si>
  <si>
    <t>udbetaling</t>
  </si>
  <si>
    <t>geprüft</t>
  </si>
  <si>
    <t>Zahlungsanweisung</t>
  </si>
  <si>
    <t>Buchungsvermerke</t>
  </si>
  <si>
    <t>=</t>
  </si>
  <si>
    <t>Land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</si>
  <si>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</si>
  <si>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</si>
  <si>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</si>
  <si>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</si>
  <si>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</si>
  <si>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</si>
  <si>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</si>
  <si>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</si>
  <si>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</si>
  <si>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</si>
  <si>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</si>
  <si>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</si>
  <si>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</si>
  <si>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</si>
  <si>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</si>
  <si>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</si>
  <si>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</si>
  <si>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</si>
  <si>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</si>
  <si>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</si>
  <si>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</si>
  <si>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</si>
  <si>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</si>
  <si>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</si>
  <si>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</si>
  <si>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</si>
  <si>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</si>
  <si>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</si>
  <si>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</si>
  <si>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</si>
  <si>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</si>
  <si>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</si>
  <si>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</si>
  <si>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(Peking)</t>
  </si>
  <si>
    <t>China (Shanghai)</t>
  </si>
  <si>
    <t>China (Rest)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</si>
  <si>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</si>
  <si>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</si>
  <si>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</si>
  <si>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</si>
  <si>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</si>
  <si>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</si>
  <si>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</si>
  <si>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</si>
  <si>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</si>
  <si>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</si>
  <si>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</si>
  <si>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</si>
  <si>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</si>
  <si>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</si>
  <si>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(Straßburg)</t>
  </si>
  <si>
    <t>Frankreich (Rest)</t>
  </si>
  <si>
    <t>Gabun</t>
  </si>
  <si>
    <t>Gambia</t>
  </si>
  <si>
    <t>Georgien</t>
  </si>
  <si>
    <t>Ghana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</si>
  <si>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</si>
  <si>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</si>
  <si>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</si>
  <si>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</si>
  <si>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</si>
  <si>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</si>
  <si>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</si>
  <si>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</si>
  <si>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</si>
  <si>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</si>
  <si>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</si>
  <si>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</si>
  <si>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</si>
  <si>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</si>
  <si>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</si>
  <si>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</si>
  <si>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</si>
  <si>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</si>
  <si>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</si>
  <si>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</si>
  <si>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</si>
  <si>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</si>
  <si>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</si>
  <si>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</si>
  <si>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</si>
  <si>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</si>
  <si>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</si>
  <si>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</si>
  <si>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</si>
  <si>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</si>
  <si>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</si>
  <si>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</si>
  <si>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</si>
  <si>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</si>
  <si>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</si>
  <si>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</si>
  <si>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</si>
  <si>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</si>
  <si>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</si>
  <si>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</si>
  <si>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</si>
  <si>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</si>
  <si>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</si>
  <si>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</si>
  <si>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</si>
  <si>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</si>
  <si>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</si>
  <si>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</si>
  <si>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</si>
  <si>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</si>
  <si>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</si>
  <si>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</si>
  <si>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</si>
  <si>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</si>
  <si>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</si>
  <si>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</si>
  <si>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</si>
  <si>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</si>
  <si>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</si>
  <si>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</si>
  <si>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</si>
  <si>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</si>
  <si>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</si>
  <si>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</si>
  <si>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</si>
  <si>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</si>
  <si>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</si>
  <si>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</si>
  <si>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</si>
  <si>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</si>
  <si>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</si>
  <si>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</si>
  <si>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</si>
  <si>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</si>
  <si>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</si>
  <si>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</si>
  <si>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</si>
  <si>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</si>
  <si>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</si>
  <si>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</si>
  <si>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</si>
  <si>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</si>
  <si>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</si>
  <si>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</si>
  <si>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</si>
  <si>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</si>
  <si>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</si>
  <si>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</si>
  <si>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</si>
  <si>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</si>
  <si>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</si>
  <si>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</si>
  <si>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</si>
  <si>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</si>
  <si>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</si>
  <si>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</si>
  <si>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Ruanda</t>
  </si>
  <si>
    <t>Rumänien (Bukarest)</t>
  </si>
  <si>
    <t>Rumänien (Rest)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</si>
  <si>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</si>
  <si>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</si>
  <si>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</si>
  <si>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</si>
  <si>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</si>
  <si>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</si>
  <si>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</si>
  <si>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</si>
  <si>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</si>
  <si>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</si>
  <si>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</si>
  <si>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</si>
  <si>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</si>
  <si>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</si>
  <si>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</si>
  <si>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</si>
  <si>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</si>
  <si>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</si>
  <si>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</si>
  <si>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</si>
  <si>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</si>
  <si>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</si>
  <si>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</si>
  <si>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</si>
  <si>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</si>
  <si>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Sudan</t>
  </si>
  <si>
    <t>Südafrika (Kapstadt)</t>
  </si>
  <si>
    <t>Südafrika (Rest)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</si>
  <si>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</si>
  <si>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</si>
  <si>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</si>
  <si>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</si>
  <si>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</si>
  <si>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</si>
  <si>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</si>
  <si>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</si>
  <si>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</si>
  <si>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</si>
  <si>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</si>
  <si>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</si>
  <si>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</si>
  <si>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</si>
  <si>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</si>
  <si>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</si>
  <si>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</si>
  <si>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</si>
  <si>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</si>
  <si>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</si>
  <si>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</si>
  <si>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</si>
  <si>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</si>
  <si>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</si>
  <si>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</si>
  <si>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</si>
  <si>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</si>
  <si>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</si>
  <si>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</si>
  <si>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</si>
  <si>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</si>
  <si>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</si>
  <si>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</si>
  <si>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</si>
  <si>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</si>
  <si>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</si>
  <si>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</si>
  <si>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</si>
  <si>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An-Abreise</t>
  </si>
  <si>
    <t>ganzer Tag</t>
  </si>
  <si>
    <t>Reiseanlass / Reiseweg</t>
  </si>
  <si>
    <t>Purpose of trip / travel route</t>
  </si>
  <si>
    <t>Reiseziel</t>
  </si>
  <si>
    <t>Destination</t>
  </si>
  <si>
    <t>one-day travel</t>
  </si>
  <si>
    <t>eintägige Reise</t>
  </si>
  <si>
    <t>multi-day travel</t>
  </si>
  <si>
    <t>mehrtägige Reise</t>
  </si>
  <si>
    <t>Pauschale / Nacht (EUR)</t>
  </si>
  <si>
    <t>fast sats (EUR)</t>
  </si>
  <si>
    <t>flat rate (EUR)</t>
  </si>
  <si>
    <t>Pauschale / Tag         (EUR)</t>
  </si>
  <si>
    <t>Pauschale / km       (EUR)</t>
  </si>
  <si>
    <t>fast sats       / dag     (EUR)</t>
  </si>
  <si>
    <t>fast sats     / nat        (EUR)</t>
  </si>
  <si>
    <t>fast sats     / km         (EUR)</t>
  </si>
  <si>
    <t>Travel Expense Report</t>
  </si>
  <si>
    <t>Meal expenses</t>
  </si>
  <si>
    <t>lump sum      / day       (EUR)</t>
  </si>
  <si>
    <t>lump sum        / night         (EUR)</t>
  </si>
  <si>
    <t>lump sum       / km         (EUR)</t>
  </si>
  <si>
    <t>Overnight stay</t>
  </si>
  <si>
    <t>Overnatning</t>
  </si>
  <si>
    <t>days (0-24 h)</t>
  </si>
  <si>
    <t>dage (0-24 h)</t>
  </si>
  <si>
    <t>km-allowance</t>
  </si>
  <si>
    <t>Accomodation costs with receipt</t>
  </si>
  <si>
    <t>Transportation costs</t>
  </si>
  <si>
    <t>Bill of cost created / amount received</t>
  </si>
  <si>
    <t>Amount</t>
  </si>
  <si>
    <t>Advance</t>
  </si>
  <si>
    <t>Paying out</t>
  </si>
  <si>
    <t>Checked</t>
  </si>
  <si>
    <t>Money order</t>
  </si>
  <si>
    <t>Accounting notes</t>
  </si>
  <si>
    <t>Frühstück</t>
  </si>
  <si>
    <t>Breakfast</t>
  </si>
  <si>
    <t>Mittagessen</t>
  </si>
  <si>
    <t>Frokost</t>
  </si>
  <si>
    <t>Lunch</t>
  </si>
  <si>
    <t>Abendessen</t>
  </si>
  <si>
    <t>Dinner</t>
  </si>
  <si>
    <t>Aftensmad</t>
  </si>
  <si>
    <t>Kürzung Verpflegungspauschale</t>
  </si>
  <si>
    <t>Reduction lump sum meal expenses</t>
  </si>
  <si>
    <t>km (mit eigenem PKW)</t>
  </si>
  <si>
    <t>km (med egen bil)</t>
  </si>
  <si>
    <t>km (with own car)</t>
  </si>
  <si>
    <t>KfZ-Betriebskosten (betrieblicher PKW)</t>
  </si>
  <si>
    <t>Vehicle operating costs (company car)</t>
  </si>
  <si>
    <t>Anmerkungen</t>
  </si>
  <si>
    <t>Comments</t>
  </si>
  <si>
    <t>Kommentarer</t>
  </si>
  <si>
    <t>Sprache wählen</t>
  </si>
  <si>
    <t>Vælg et sprog</t>
  </si>
  <si>
    <t>Choose a language</t>
  </si>
  <si>
    <t>Reiseziel wählen</t>
  </si>
  <si>
    <t>Select a destination</t>
  </si>
  <si>
    <t>Vælg en destination</t>
  </si>
  <si>
    <t>Konto Buchführung</t>
  </si>
  <si>
    <t>Konto regnskab</t>
  </si>
  <si>
    <t>Account bookkeeping</t>
  </si>
  <si>
    <t>Beløb</t>
  </si>
  <si>
    <t>Hinweis</t>
  </si>
  <si>
    <t>Hint</t>
  </si>
  <si>
    <t>Henvisning</t>
  </si>
  <si>
    <t>Tog</t>
  </si>
  <si>
    <t>Andre omkostninger</t>
  </si>
  <si>
    <t>Afregning udarbejdet / beløb modtaget</t>
  </si>
  <si>
    <t>Sted</t>
  </si>
  <si>
    <t>kontrolleret</t>
  </si>
  <si>
    <t>pengeanvisning</t>
  </si>
  <si>
    <t>bogforingsnoter</t>
  </si>
  <si>
    <r>
      <t xml:space="preserve">Entweder Pauschale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tatsächliche Kosten </t>
    </r>
  </si>
  <si>
    <r>
      <t xml:space="preserve">Enten fast sats </t>
    </r>
    <r>
      <rPr>
        <b/>
        <sz val="11"/>
        <rFont val="Calibri"/>
        <family val="2"/>
        <scheme val="minor"/>
      </rPr>
      <t>eller</t>
    </r>
    <r>
      <rPr>
        <sz val="11"/>
        <rFont val="Calibri"/>
        <family val="2"/>
        <scheme val="minor"/>
      </rPr>
      <t xml:space="preserve"> faktiske omkostninger</t>
    </r>
  </si>
  <si>
    <r>
      <t xml:space="preserve">Either lump sum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actual costs</t>
    </r>
  </si>
  <si>
    <t>(mit mindestens einer Übernachtung)</t>
  </si>
  <si>
    <t>(med mindst en overnatning)</t>
  </si>
  <si>
    <t>(with at least one overnight stay)</t>
  </si>
  <si>
    <t>Portugal</t>
  </si>
  <si>
    <t>Russische Föderation (Moskau)</t>
  </si>
  <si>
    <t>Südafrika (Johannisburg)</t>
  </si>
  <si>
    <t>China (Kanton)</t>
  </si>
  <si>
    <t>Frankreich (Departements 92-94)</t>
  </si>
  <si>
    <t xml:space="preserve">Formål med rejsen </t>
  </si>
  <si>
    <t>Rejsen starter, dato/tid</t>
  </si>
  <si>
    <t>Rejsen afsluttet, dato/tid</t>
  </si>
  <si>
    <t>Taxa, bus osv.</t>
  </si>
  <si>
    <t>Driftsomkostinger (firmabil)</t>
  </si>
  <si>
    <t>Rejsemål</t>
  </si>
  <si>
    <t>en-dages rejse</t>
  </si>
  <si>
    <t>flere-dages rejse</t>
  </si>
  <si>
    <t>Reducering diætsatser</t>
  </si>
  <si>
    <t>Bilag vedr. overnatning</t>
  </si>
  <si>
    <t>Sprache wählen - Choose a language               Vælg et sprog</t>
  </si>
  <si>
    <t>DSK skat und Steuerberatungsgesellschaft mbH</t>
  </si>
  <si>
    <t>Rejseafregning</t>
  </si>
  <si>
    <t>Omkostninger uden momsfradrag</t>
  </si>
  <si>
    <t>Omkostninger med momsfradag</t>
  </si>
  <si>
    <t>Only to be filled out in case the actual costs have not been reimbursed or paid by the employer (e.g. credit card)</t>
  </si>
  <si>
    <t xml:space="preserve">Nur erfassen, wenn keine Erstattung oder Zahlung der tatsächlichen Kosten durch den Arbeitgeber erfolgt (z.B. über Kreditkartenabrechnung) </t>
  </si>
  <si>
    <t>Vom Arbeitgeber gewährte Mahlzeiten (Anzahl)</t>
  </si>
  <si>
    <t>Meals granted by the employer (number)</t>
  </si>
  <si>
    <t>(z.B. in Hotelrechnung enthalten)</t>
  </si>
  <si>
    <t>(e.g. included in hotel invoice)</t>
  </si>
  <si>
    <t>Mit Übernachtung</t>
  </si>
  <si>
    <t>Ja/yes/ja</t>
  </si>
  <si>
    <t>Nein/no/nej</t>
  </si>
  <si>
    <t>With accomodation</t>
  </si>
  <si>
    <t>må kun udfyldes, såfremt arbejdsgiveren ikke erstatter overnatningsomkostninger</t>
  </si>
  <si>
    <t xml:space="preserve">(f. eks. indeholdt i hotelfaktura) </t>
  </si>
  <si>
    <t>(für jede Reise einzeln auszufüllen)</t>
  </si>
  <si>
    <t>(has to be filled out for each single trip)</t>
  </si>
  <si>
    <t>Måltider betalt/erstattet af arbejdsgiveren (antal)</t>
  </si>
  <si>
    <t>Kommentare</t>
  </si>
  <si>
    <t>Med overnatning</t>
  </si>
  <si>
    <t>Tag (eintägige Reise mind. 8 Std.)</t>
  </si>
  <si>
    <t>dag (en-dages rejse mindst 8 timer)</t>
  </si>
  <si>
    <t>day (one-day travel at least 8h)</t>
  </si>
  <si>
    <t>Anreisetag</t>
  </si>
  <si>
    <t>ankomstdag</t>
  </si>
  <si>
    <t>arrival day</t>
  </si>
  <si>
    <t>Abreisetag</t>
  </si>
  <si>
    <t>afrejsedag</t>
  </si>
  <si>
    <t>departure day</t>
  </si>
  <si>
    <t xml:space="preserve"> Mahlzeit pro Kategorie möglich </t>
  </si>
  <si>
    <t xml:space="preserve"> måltid per kategori muligt</t>
  </si>
  <si>
    <t xml:space="preserve"> meal per category possible</t>
  </si>
  <si>
    <t xml:space="preserve"> Mahlzeiten pro Kategorie möglich</t>
  </si>
  <si>
    <t xml:space="preserve"> måldtider per kategori muligt</t>
  </si>
  <si>
    <t xml:space="preserve"> meals per category possible</t>
  </si>
  <si>
    <t xml:space="preserve">Fehler: Maximal </t>
  </si>
  <si>
    <t xml:space="preserve">fejl: maksimal </t>
  </si>
  <si>
    <t xml:space="preserve">error: at most </t>
  </si>
  <si>
    <t>Morgenmad</t>
  </si>
  <si>
    <t>Indien (Bangalore)</t>
  </si>
  <si>
    <t>Russische Föderation (Jekatarinburg)</t>
  </si>
  <si>
    <t>(skal udfyldes for hver enkelt rejse)</t>
  </si>
  <si>
    <t>MP, 11.12.2020</t>
  </si>
  <si>
    <t>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</si>
</sst>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h:mm;@"/>
    <numFmt numFmtId="167" formatCode="0.00000000000000000000"/>
    <numFmt numFmtId="168" formatCode="#,##0.000000000000"/>
    <numFmt numFmtId="169" formatCode="[$-409]h:mm\ AM/PM;@"/>
    <numFmt numFmtId="170" formatCode="0.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54555B"/>
      <name val="Arial"/>
      <family val="2"/>
    </font>
    <font>
      <b/>
      <sz val="9"/>
      <color rgb="FF54555B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EEEEE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0" fillId="0" borderId="0" xfId="0" applyProtection="1"/>
    <xf numFmtId="0" fontId="11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Border="1" applyAlignment="1" applyProtection="1"/>
    <xf numFmtId="0" fontId="0" fillId="0" borderId="0" xfId="0" applyFont="1" applyBorder="1" applyProtection="1"/>
    <xf numFmtId="49" fontId="0" fillId="0" borderId="0" xfId="0" applyNumberFormat="1" applyFont="1" applyBorder="1" applyProtection="1"/>
    <xf numFmtId="0" fontId="0" fillId="0" borderId="0" xfId="0" applyNumberFormat="1" applyFont="1" applyBorder="1" applyProtection="1"/>
    <xf numFmtId="49" fontId="0" fillId="0" borderId="1" xfId="0" applyNumberFormat="1" applyFont="1" applyBorder="1" applyProtection="1"/>
    <xf numFmtId="0" fontId="0" fillId="0" borderId="3" xfId="0" applyFont="1" applyBorder="1" applyProtection="1"/>
    <xf numFmtId="0" fontId="1" fillId="0" borderId="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165" fontId="5" fillId="0" borderId="11" xfId="0" applyNumberFormat="1" applyFont="1" applyBorder="1" applyAlignment="1" applyProtection="1">
      <alignment vertical="center"/>
    </xf>
    <xf numFmtId="165" fontId="0" fillId="0" borderId="13" xfId="0" applyNumberFormat="1" applyFont="1" applyBorder="1" applyAlignment="1" applyProtection="1">
      <alignment vertical="center"/>
    </xf>
    <xf numFmtId="165" fontId="0" fillId="0" borderId="37" xfId="0" applyNumberFormat="1" applyFont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left" vertical="center"/>
    </xf>
    <xf numFmtId="3" fontId="9" fillId="0" borderId="27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</xf>
    <xf numFmtId="165" fontId="5" fillId="0" borderId="2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7" fillId="0" borderId="0" xfId="0" applyFont="1" applyAlignment="1" applyProtection="1">
      <alignment horizontal="left" vertical="center"/>
    </xf>
    <xf numFmtId="165" fontId="0" fillId="0" borderId="5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Protection="1"/>
    <xf numFmtId="0" fontId="5" fillId="0" borderId="2" xfId="0" applyFont="1" applyBorder="1" applyProtection="1"/>
    <xf numFmtId="0" fontId="0" fillId="0" borderId="0" xfId="0" applyFill="1" applyProtection="1"/>
    <xf numFmtId="0" fontId="5" fillId="0" borderId="7" xfId="0" applyFont="1" applyBorder="1" applyProtection="1"/>
    <xf numFmtId="0" fontId="3" fillId="0" borderId="0" xfId="0" applyFont="1" applyBorder="1" applyProtection="1"/>
    <xf numFmtId="165" fontId="0" fillId="0" borderId="5" xfId="0" applyNumberFormat="1" applyFont="1" applyFill="1" applyBorder="1" applyAlignment="1" applyProtection="1">
      <alignment vertical="center"/>
    </xf>
    <xf numFmtId="0" fontId="5" fillId="0" borderId="1" xfId="0" applyFont="1" applyBorder="1" applyProtection="1"/>
    <xf numFmtId="165" fontId="0" fillId="0" borderId="6" xfId="0" applyNumberFormat="1" applyFont="1" applyBorder="1" applyAlignment="1" applyProtection="1">
      <alignment vertical="center"/>
    </xf>
    <xf numFmtId="0" fontId="5" fillId="0" borderId="15" xfId="0" applyFont="1" applyBorder="1" applyProtection="1"/>
    <xf numFmtId="0" fontId="0" fillId="0" borderId="21" xfId="0" applyFont="1" applyBorder="1" applyProtection="1"/>
    <xf numFmtId="0" fontId="0" fillId="0" borderId="8" xfId="0" applyFont="1" applyBorder="1" applyAlignment="1" applyProtection="1">
      <alignment vertical="center"/>
    </xf>
    <xf numFmtId="165" fontId="0" fillId="0" borderId="17" xfId="0" applyNumberFormat="1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top"/>
    </xf>
    <xf numFmtId="0" fontId="5" fillId="0" borderId="16" xfId="0" applyFont="1" applyBorder="1" applyProtection="1"/>
    <xf numFmtId="0" fontId="0" fillId="0" borderId="19" xfId="0" quotePrefix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 wrapText="1"/>
    </xf>
    <xf numFmtId="0" fontId="0" fillId="0" borderId="25" xfId="0" applyFont="1" applyBorder="1" applyProtection="1"/>
    <xf numFmtId="0" fontId="0" fillId="0" borderId="14" xfId="0" applyFont="1" applyBorder="1" applyAlignment="1" applyProtection="1">
      <alignment vertical="center"/>
    </xf>
    <xf numFmtId="165" fontId="0" fillId="0" borderId="13" xfId="0" applyNumberFormat="1" applyFont="1" applyBorder="1" applyAlignment="1" applyProtection="1">
      <alignment horizontal="left" vertical="center"/>
    </xf>
    <xf numFmtId="0" fontId="0" fillId="0" borderId="26" xfId="0" applyFont="1" applyBorder="1" applyProtection="1"/>
    <xf numFmtId="0" fontId="0" fillId="0" borderId="30" xfId="0" applyFont="1" applyBorder="1" applyProtection="1"/>
    <xf numFmtId="165" fontId="0" fillId="0" borderId="29" xfId="0" applyNumberFormat="1" applyFont="1" applyBorder="1" applyAlignment="1" applyProtection="1"/>
    <xf numFmtId="165" fontId="0" fillId="0" borderId="29" xfId="0" applyNumberFormat="1" applyFont="1" applyBorder="1" applyProtection="1"/>
    <xf numFmtId="0" fontId="10" fillId="0" borderId="0" xfId="0" applyNumberFormat="1" applyFont="1" applyBorder="1" applyAlignment="1" applyProtection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left" vertical="center"/>
    </xf>
    <xf numFmtId="3" fontId="5" fillId="0" borderId="27" xfId="0" applyNumberFormat="1" applyFont="1" applyFill="1" applyBorder="1" applyAlignment="1" applyProtection="1">
      <alignment horizontal="left" vertical="center"/>
    </xf>
    <xf numFmtId="3" fontId="0" fillId="2" borderId="2" xfId="0" applyNumberFormat="1" applyFill="1" applyBorder="1" applyAlignment="1" applyProtection="1">
      <alignment horizontal="right" vertical="center"/>
      <protection locked="0"/>
    </xf>
    <xf numFmtId="4" fontId="0" fillId="2" borderId="2" xfId="0" applyNumberFormat="1" applyFont="1" applyFill="1" applyBorder="1" applyAlignment="1" applyProtection="1">
      <alignment horizontal="right" vertical="center"/>
      <protection locked="0"/>
    </xf>
    <xf numFmtId="165" fontId="0" fillId="2" borderId="5" xfId="0" applyNumberFormat="1" applyFont="1" applyFill="1" applyBorder="1" applyAlignment="1" applyProtection="1">
      <alignment vertical="center"/>
      <protection locked="0"/>
    </xf>
    <xf numFmtId="165" fontId="0" fillId="2" borderId="13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Protection="1"/>
    <xf numFmtId="3" fontId="5" fillId="0" borderId="0" xfId="0" applyNumberFormat="1" applyFont="1" applyFill="1" applyBorder="1" applyAlignment="1" applyProtection="1">
      <alignment vertical="center"/>
    </xf>
    <xf numFmtId="3" fontId="5" fillId="0" borderId="27" xfId="0" applyNumberFormat="1" applyFont="1" applyFill="1" applyBorder="1" applyAlignment="1" applyProtection="1">
      <alignment vertical="center"/>
    </xf>
    <xf numFmtId="0" fontId="4" fillId="0" borderId="43" xfId="0" applyNumberFormat="1" applyFont="1" applyFill="1" applyBorder="1" applyAlignment="1" applyProtection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" vertical="center"/>
    </xf>
    <xf numFmtId="166" fontId="0" fillId="0" borderId="0" xfId="0" applyNumberFormat="1" applyProtection="1"/>
    <xf numFmtId="167" fontId="0" fillId="0" borderId="0" xfId="0" applyNumberFormat="1" applyProtection="1"/>
    <xf numFmtId="1" fontId="0" fillId="2" borderId="43" xfId="0" applyNumberFormat="1" applyFont="1" applyFill="1" applyBorder="1" applyAlignment="1" applyProtection="1">
      <alignment horizontal="center" vertical="center"/>
      <protection locked="0"/>
    </xf>
    <xf numFmtId="1" fontId="0" fillId="2" borderId="44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Protection="1"/>
    <xf numFmtId="3" fontId="0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65" fontId="5" fillId="0" borderId="27" xfId="0" applyNumberFormat="1" applyFont="1" applyBorder="1" applyAlignment="1" applyProtection="1">
      <alignment vertical="center"/>
    </xf>
    <xf numFmtId="169" fontId="0" fillId="0" borderId="0" xfId="0" applyNumberFormat="1" applyProtection="1"/>
    <xf numFmtId="170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66" fontId="0" fillId="0" borderId="0" xfId="0" applyNumberFormat="1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166" fontId="0" fillId="2" borderId="0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left" vertical="center"/>
    </xf>
    <xf numFmtId="49" fontId="0" fillId="0" borderId="34" xfId="0" applyNumberFormat="1" applyFont="1" applyFill="1" applyBorder="1" applyAlignment="1" applyProtection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 vertical="center"/>
    </xf>
    <xf numFmtId="49" fontId="0" fillId="0" borderId="23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Fill="1" applyBorder="1"/>
    <xf numFmtId="0" fontId="21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23" fillId="3" borderId="48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 applyProtection="1">
      <alignment horizontal="left" vertical="center"/>
    </xf>
    <xf numFmtId="49" fontId="0" fillId="0" borderId="23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49" fontId="5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0" xfId="0" applyNumberFormat="1" applyFont="1" applyFill="1" applyBorder="1" applyAlignment="1" applyProtection="1">
      <alignment horizontal="center" vertical="center"/>
    </xf>
    <xf numFmtId="49" fontId="18" fillId="0" borderId="41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3" fontId="0" fillId="2" borderId="19" xfId="0" applyNumberFormat="1" applyFont="1" applyFill="1" applyBorder="1" applyAlignment="1" applyProtection="1">
      <alignment horizontal="center"/>
      <protection locked="0"/>
    </xf>
    <xf numFmtId="3" fontId="0" fillId="2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34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/>
    </xf>
    <xf numFmtId="49" fontId="0" fillId="0" borderId="34" xfId="0" applyNumberFormat="1" applyFont="1" applyFill="1" applyBorder="1" applyAlignment="1" applyProtection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166" fontId="0" fillId="2" borderId="0" xfId="0" applyNumberForma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/>
    </xf>
    <xf numFmtId="3" fontId="0" fillId="0" borderId="9" xfId="0" applyNumberFormat="1" applyFont="1" applyFill="1" applyBorder="1" applyAlignment="1" applyProtection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/>
    </xf>
    <xf numFmtId="49" fontId="0" fillId="0" borderId="34" xfId="0" applyNumberFormat="1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14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49" fontId="18" fillId="0" borderId="38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/>
    </xf>
    <xf numFmtId="49" fontId="0" fillId="0" borderId="35" xfId="0" applyNumberFormat="1" applyFont="1" applyFill="1" applyBorder="1" applyAlignment="1" applyProtection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</xf>
    <xf numFmtId="165" fontId="0" fillId="0" borderId="28" xfId="0" applyNumberFormat="1" applyFont="1" applyBorder="1" applyAlignment="1" applyProtection="1">
      <alignment horizontal="center" vertical="top"/>
    </xf>
    <xf numFmtId="165" fontId="0" fillId="0" borderId="15" xfId="0" applyNumberFormat="1" applyFont="1" applyBorder="1" applyAlignment="1" applyProtection="1">
      <alignment horizontal="center" vertical="top"/>
    </xf>
    <xf numFmtId="165" fontId="0" fillId="0" borderId="26" xfId="0" applyNumberFormat="1" applyFont="1" applyBorder="1" applyAlignment="1" applyProtection="1">
      <alignment horizontal="center" vertical="top"/>
    </xf>
    <xf numFmtId="165" fontId="0" fillId="0" borderId="0" xfId="0" applyNumberFormat="1" applyFont="1" applyBorder="1" applyAlignment="1" applyProtection="1">
      <alignment horizontal="center" vertical="top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49" fontId="0" fillId="2" borderId="19" xfId="0" applyNumberFormat="1" applyFont="1" applyFill="1" applyBorder="1" applyAlignment="1" applyProtection="1">
      <alignment horizontal="left" vertical="center"/>
      <protection locked="0"/>
    </xf>
    <xf numFmtId="49" fontId="0" fillId="2" borderId="34" xfId="0" applyNumberFormat="1" applyFont="1" applyFill="1" applyBorder="1" applyAlignment="1" applyProtection="1">
      <alignment horizontal="left" vertical="center"/>
      <protection locked="0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/>
    </xf>
    <xf numFmtId="49" fontId="0" fillId="0" borderId="31" xfId="0" applyNumberFormat="1" applyFont="1" applyFill="1" applyBorder="1" applyAlignment="1" applyProtection="1">
      <alignment horizontal="left" vertical="center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left"/>
    </xf>
    <xf numFmtId="3" fontId="0" fillId="0" borderId="9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 applyAlignment="1" applyProtection="1">
      <alignment horizontal="left" vertical="center"/>
    </xf>
    <xf numFmtId="0" fontId="4" fillId="0" borderId="45" xfId="0" applyNumberFormat="1" applyFont="1" applyFill="1" applyBorder="1" applyAlignment="1" applyProtection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>
      <alignment horizontal="left" vertical="center" wrapText="1"/>
    </xf>
    <xf numFmtId="3" fontId="16" fillId="0" borderId="27" xfId="0" applyNumberFormat="1" applyFont="1" applyFill="1" applyBorder="1" applyAlignment="1" applyProtection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2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695330</xdr:colOff>
      <xdr:row>0</xdr:row>
      <xdr:rowOff>8</xdr:rowOff>
    </xdr:from>
    <xdr:to>
      <xdr:col>12</xdr:col>
      <xdr:colOff>1001639</xdr:colOff>
      <xdr:row>2</xdr:row>
      <xdr:rowOff>212850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30" y="8"/>
          <a:ext cx="1573134" cy="803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Q628"/>
  <sheetViews>
    <sheetView tabSelected="1" zoomScaleNormal="100" workbookViewId="0">
      <selection activeCell="A5" sqref="A5:B5"/>
    </sheetView>
  </sheetViews>
  <sheetFormatPr baseColWidth="10" defaultColWidth="11.44140625" defaultRowHeight="14.4" x14ac:dyDescent="0.3"/>
  <cols>
    <col min="1" max="1" width="15" style="3" customWidth="1"/>
    <col min="2" max="2" width="17.44140625" style="3" customWidth="1"/>
    <col min="3" max="4" width="10.88671875" style="3" customWidth="1"/>
    <col min="5" max="5" width="10.6640625" style="3" customWidth="1"/>
    <col min="6" max="6" width="3" style="3" customWidth="1"/>
    <col min="7" max="7" width="17" style="3" customWidth="1"/>
    <col min="8" max="8" width="19.6640625" style="3" customWidth="1"/>
    <col min="9" max="11" width="10.88671875" style="3" customWidth="1"/>
    <col min="12" max="12" width="5.6640625" style="3" customWidth="1"/>
    <col min="13" max="13" width="17" style="3" customWidth="1"/>
    <col min="14" max="14" width="42.88671875" style="3" hidden="1" customWidth="1"/>
    <col min="15" max="15" width="22.88671875" style="3" hidden="1" customWidth="1"/>
    <col min="16" max="16" width="11.44140625" style="3" hidden="1" customWidth="1"/>
    <col min="17" max="17" width="11.44140625" style="69" hidden="1" customWidth="1"/>
    <col min="18" max="18" width="11.44140625" style="3" customWidth="1"/>
    <col min="19" max="19" width="14.5546875" style="3" customWidth="1"/>
    <col min="20" max="21" width="11.44140625" style="3" customWidth="1"/>
    <col min="22" max="16384" width="11.44140625" style="3"/>
  </cols>
  <sheetData>
    <row r="2" spans="1:16" ht="31.2" x14ac:dyDescent="0.6">
      <c r="A2" s="112" t="str">
        <f>VLOOKUP(A5,Sätze!A2:B4,2,FALSE)</f>
        <v>Rejseafregning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6" ht="20.25" customHeight="1" x14ac:dyDescent="0.5">
      <c r="A3" s="122">
        <v>2021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4"/>
    </row>
    <row r="4" spans="1:16" ht="20.25" customHeight="1" x14ac:dyDescent="0.5">
      <c r="A4" s="191" t="str">
        <f>VLOOKUP(A5,Sätze!A1:BS4,70,FALSE)</f>
        <v>(skal udfyldes for hver enkelt rejse)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4"/>
    </row>
    <row r="5" spans="1:16" ht="18" x14ac:dyDescent="0.35">
      <c r="A5" s="153" t="s">
        <v>2</v>
      </c>
      <c r="B5" s="153"/>
      <c r="C5" s="5"/>
      <c r="D5" s="5"/>
      <c r="E5" s="5"/>
      <c r="F5" s="5"/>
      <c r="G5" s="5"/>
      <c r="H5" s="5"/>
      <c r="I5" s="5"/>
      <c r="J5" s="6"/>
      <c r="K5" s="165"/>
      <c r="L5" s="166"/>
      <c r="M5" s="88"/>
    </row>
    <row r="6" spans="1:16" x14ac:dyDescent="0.3">
      <c r="A6" s="192" t="s">
        <v>398</v>
      </c>
      <c r="B6" s="192"/>
      <c r="K6" s="6" t="str">
        <f>VLOOKUP(A5,Sätze!A2:C4,3,FALSE)</f>
        <v>Nummer</v>
      </c>
      <c r="L6" s="6"/>
      <c r="M6" s="6" t="str">
        <f>VLOOKUP(A5,Sätze!A1:AT4,46,FALSE)</f>
        <v>Bilagsnr.</v>
      </c>
    </row>
    <row r="7" spans="1:16" x14ac:dyDescent="0.3">
      <c r="A7" s="192"/>
      <c r="B7" s="192"/>
      <c r="C7" s="7"/>
      <c r="D7" s="7"/>
      <c r="E7" s="7"/>
      <c r="F7" s="7"/>
      <c r="G7" s="7"/>
      <c r="H7" s="7"/>
      <c r="I7" s="7"/>
      <c r="J7" s="7"/>
      <c r="K7" s="110"/>
      <c r="L7" s="110"/>
      <c r="M7" s="87"/>
    </row>
    <row r="8" spans="1:16" x14ac:dyDescent="0.3">
      <c r="A8" s="8" t="str">
        <f>VLOOKUP(A5,Sätze!A1:W4,4,FALSE)</f>
        <v>Navn</v>
      </c>
      <c r="B8" s="8"/>
      <c r="C8" s="8"/>
      <c r="D8" s="8"/>
      <c r="E8" s="8"/>
      <c r="F8" s="8"/>
      <c r="G8" s="8"/>
      <c r="H8" s="9" t="str">
        <f>VLOOKUP(A5,Sätze!A1:AZ4,49,FALSE)</f>
        <v>Rejsemål</v>
      </c>
      <c r="I8" s="8"/>
      <c r="J8" s="8"/>
      <c r="K8" s="10"/>
      <c r="L8" s="10"/>
      <c r="M8" s="10"/>
    </row>
    <row r="9" spans="1:16" x14ac:dyDescent="0.3">
      <c r="A9" s="113"/>
      <c r="B9" s="114"/>
      <c r="C9" s="114"/>
      <c r="D9" s="114"/>
      <c r="E9" s="114"/>
      <c r="F9" s="114"/>
      <c r="G9" s="114"/>
      <c r="H9" s="114" t="s">
        <v>443</v>
      </c>
      <c r="I9" s="114"/>
      <c r="J9" s="8"/>
      <c r="K9" s="8"/>
      <c r="L9" s="8"/>
      <c r="M9" s="8"/>
    </row>
    <row r="10" spans="1:16" x14ac:dyDescent="0.3">
      <c r="A10" s="10" t="str">
        <f>VLOOKUP(A5,Sätze!A1:X4,5,FALSE)</f>
        <v xml:space="preserve">Formål med rejsen </v>
      </c>
      <c r="B10" s="10"/>
      <c r="C10" s="10"/>
      <c r="D10" s="10"/>
      <c r="E10" s="10"/>
      <c r="F10" s="10"/>
      <c r="G10" s="10"/>
      <c r="H10" s="55" t="str">
        <f>VLOOKUP(A5,Sätze!A2:BJ4,62,FALSE)</f>
        <v>Vælg en destination</v>
      </c>
      <c r="I10" s="8"/>
      <c r="J10" s="8"/>
      <c r="K10" s="8"/>
      <c r="L10" s="8"/>
      <c r="M10" s="8"/>
    </row>
    <row r="11" spans="1:16" x14ac:dyDescent="0.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6" x14ac:dyDescent="0.3">
      <c r="A12" s="8" t="str">
        <f>VLOOKUP(A5,Sätze!A1:X4,6,FALSE)</f>
        <v>Rejsen starter, dato/tid</v>
      </c>
      <c r="B12" s="8"/>
      <c r="C12" s="8"/>
      <c r="D12" s="8"/>
      <c r="E12" s="9" t="str">
        <f>VLOOKUP(A5,Sätze!A1:X4,7,FALSE)</f>
        <v>Rejsen afsluttet, dato/tid</v>
      </c>
      <c r="F12" s="3" t="str">
        <f>VLOOKUP(A5,Sätze!A1:X4,7,FALSE)</f>
        <v>Rejsen afsluttet, dato/tid</v>
      </c>
      <c r="G12" s="8"/>
      <c r="H12" s="8"/>
      <c r="I12" s="9" t="str">
        <f>VLOOKUP(A5,Sätze!A1:BQ4,69,FALSE)</f>
        <v>Med overnatning</v>
      </c>
      <c r="J12" s="8"/>
      <c r="K12" s="125"/>
      <c r="L12" s="125"/>
      <c r="M12" s="125"/>
    </row>
    <row r="13" spans="1:16" ht="18" customHeight="1" x14ac:dyDescent="0.3">
      <c r="A13" s="82">
        <v>44197</v>
      </c>
      <c r="B13" s="83">
        <v>0.54166666666666685</v>
      </c>
      <c r="C13" s="81"/>
      <c r="D13" s="81"/>
      <c r="E13" s="146">
        <v>44197</v>
      </c>
      <c r="F13" s="146"/>
      <c r="G13" s="83">
        <v>0.54166666666666685</v>
      </c>
      <c r="H13" s="81"/>
      <c r="I13" s="147" t="s">
        <v>411</v>
      </c>
      <c r="J13" s="147"/>
      <c r="K13" s="195"/>
      <c r="L13" s="195"/>
      <c r="M13" s="195"/>
      <c r="O13" s="3">
        <f>DATEDIF(A13,E13,"d")</f>
        <v>0</v>
      </c>
    </row>
    <row r="14" spans="1:16" x14ac:dyDescent="0.3">
      <c r="A14" s="7" t="str">
        <f>VLOOKUP(A5,Sätze!A1:X4,8,FALSE)</f>
        <v>Bank</v>
      </c>
      <c r="B14" s="7"/>
      <c r="C14" s="7"/>
      <c r="D14" s="7"/>
      <c r="E14" s="7"/>
      <c r="F14" s="7"/>
      <c r="G14" s="7"/>
      <c r="H14" s="7" t="str">
        <f>VLOOKUP(A5,Sätze!A1:X4,9,FALSE)</f>
        <v>IBAN</v>
      </c>
      <c r="I14" s="7"/>
      <c r="J14" s="7"/>
      <c r="K14" s="7" t="str">
        <f>VLOOKUP(A5,Sätze!A1:X4,10,FALSE)</f>
        <v>BIC</v>
      </c>
      <c r="L14" s="7"/>
      <c r="M14" s="7"/>
      <c r="O14" s="70">
        <f>G13-B13</f>
        <v>0</v>
      </c>
    </row>
    <row r="15" spans="1:16" x14ac:dyDescent="0.3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O15" s="69"/>
      <c r="P15" s="69"/>
    </row>
    <row r="16" spans="1:16" ht="15" thickBot="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69">
        <f>P16-B13</f>
        <v>0.45833333333333315</v>
      </c>
      <c r="P16" s="77">
        <v>1</v>
      </c>
    </row>
    <row r="17" spans="1:16" ht="30" customHeight="1" x14ac:dyDescent="0.3">
      <c r="A17" s="148" t="str">
        <f>VLOOKUP(A5,Sätze!A1:X4,11,FALSE)</f>
        <v>Omkostninger uden momsfradrag</v>
      </c>
      <c r="B17" s="148"/>
      <c r="C17" s="148"/>
      <c r="D17" s="148"/>
      <c r="E17" s="149"/>
      <c r="F17" s="115" t="str">
        <f>VLOOKUP(A5,Sätze!A1:W4,12,FALSE)</f>
        <v>Bilagsnr.</v>
      </c>
      <c r="G17" s="116"/>
      <c r="H17" s="12" t="str">
        <f>VLOOKUP(A5,Sätze!A1:X4,13,FALSE)</f>
        <v>Beløb</v>
      </c>
      <c r="I17" s="115" t="str">
        <f>VLOOKUP(A5,Sätze!A1:BD4,53,FALSE)</f>
        <v>Måltider betalt/erstattet af arbejdsgiveren (antal)</v>
      </c>
      <c r="J17" s="129"/>
      <c r="K17" s="116"/>
      <c r="L17" s="117" t="str">
        <f>VLOOKUP(A5,Sätze!A2:BK4,63,FALSE)</f>
        <v>Konto regnskab</v>
      </c>
      <c r="M17" s="118"/>
      <c r="N17" s="13"/>
      <c r="O17" s="69">
        <f>G13-P17</f>
        <v>0.54166666666666685</v>
      </c>
      <c r="P17" s="77">
        <v>0</v>
      </c>
    </row>
    <row r="18" spans="1:16" ht="24" customHeight="1" x14ac:dyDescent="0.3">
      <c r="A18" s="121" t="str">
        <f>VLOOKUP(A5,Sätze!A1:W4,16,FALSE)</f>
        <v>Forplejning</v>
      </c>
      <c r="D18" s="119" t="str">
        <f>VLOOKUP(A5,Sätze!A1:AU4,47,FALSE)</f>
        <v>fast sats       / dag     (EUR)</v>
      </c>
      <c r="E18" s="120" t="str">
        <f>VLOOKUP(A5,Sätze!A1:W4,17,FALSE)</f>
        <v>fast sats (EUR)</v>
      </c>
      <c r="F18" s="151"/>
      <c r="G18" s="152"/>
      <c r="H18" s="14"/>
      <c r="I18" s="130" t="str">
        <f>VLOOKUP(A5,Sätze!A1:BP4,68,FALSE)</f>
        <v xml:space="preserve">(f. eks. indeholdt i hotelfaktura) </v>
      </c>
      <c r="J18" s="131"/>
      <c r="K18" s="132"/>
      <c r="L18" s="102"/>
      <c r="M18" s="103"/>
      <c r="O18" s="78">
        <f>O17+O16</f>
        <v>1</v>
      </c>
      <c r="P18" s="69"/>
    </row>
    <row r="19" spans="1:16" ht="24" customHeight="1" x14ac:dyDescent="0.3">
      <c r="A19" s="121"/>
      <c r="B19" s="15"/>
      <c r="C19" s="15"/>
      <c r="D19" s="119"/>
      <c r="E19" s="120"/>
      <c r="F19" s="142"/>
      <c r="G19" s="143"/>
      <c r="H19" s="14"/>
      <c r="I19" s="138"/>
      <c r="J19" s="139"/>
      <c r="K19" s="140"/>
      <c r="L19" s="102"/>
      <c r="M19" s="103"/>
      <c r="O19" s="69"/>
      <c r="P19" s="69"/>
    </row>
    <row r="20" spans="1:16" ht="24" customHeight="1" x14ac:dyDescent="0.3">
      <c r="A20" s="16"/>
      <c r="B20" s="111" t="str">
        <f>VLOOKUP(A5,Sätze!A1:AZ4,51,FALSE)</f>
        <v>en-dages rejse</v>
      </c>
      <c r="C20" s="111"/>
      <c r="D20" s="17"/>
      <c r="E20" s="17"/>
      <c r="F20" s="142"/>
      <c r="G20" s="143"/>
      <c r="H20" s="14"/>
      <c r="I20" s="67" t="str">
        <f>VLOOKUP(A5,Sätze!A1:BD4,54,FALSE)</f>
        <v>Morgenmad</v>
      </c>
      <c r="J20" s="68" t="str">
        <f>VLOOKUP(A5,Sätze!A1:BD4,55,FALSE)</f>
        <v>Frokost</v>
      </c>
      <c r="K20" s="68" t="str">
        <f>VLOOKUP(A5,Sätze!A1:BD4,56,FALSE)</f>
        <v>Aftensmad</v>
      </c>
      <c r="L20" s="102"/>
      <c r="M20" s="103"/>
    </row>
    <row r="21" spans="1:16" ht="24" customHeight="1" x14ac:dyDescent="0.3">
      <c r="A21" s="74">
        <f>IF(OR(AND(O13=0,O14&gt;0.333),AND(O13=1,I13="Nein/no/nej",O18&lt;1,O18&gt;0.333)),1,0)</f>
        <v>0</v>
      </c>
      <c r="B21" s="133" t="str">
        <f>VLOOKUP(A5,Sätze!A1:X4,18,FALSE)</f>
        <v>dag (en-dages rejse mindst 8 timer)</v>
      </c>
      <c r="C21" s="133"/>
      <c r="D21" s="75">
        <f>VLOOKUP(H9,Sätze!A8:D237,3,FALSE)</f>
        <v>14</v>
      </c>
      <c r="E21" s="76">
        <f>A21*D21</f>
        <v>0</v>
      </c>
      <c r="F21" s="123"/>
      <c r="G21" s="124"/>
      <c r="H21" s="14">
        <f>E21</f>
        <v>0</v>
      </c>
      <c r="I21" s="71"/>
      <c r="J21" s="72"/>
      <c r="K21" s="72"/>
      <c r="L21" s="154" t="str">
        <f>IF(AND(OR(I21&gt;A21,J21&gt;A21,K21&gt;A21),A21=1),CONCATENATE(VLOOKUP(A5,Sätze!A1:BU4,72,FALSE),A21,VLOOKUP(A5,Sätze!A1:BV4,73,FALSE)),IF(AND(OR(I21&gt;A21,J21&gt;A21,K21&gt;A21),A21=0),CONCATENATE(VLOOKUP(A5,Sätze!A1:BU4,72,FALSE),A21,VLOOKUP(A5,Sätze!A1:BV4,74,FALSE)),""))</f>
        <v/>
      </c>
      <c r="M21" s="155"/>
    </row>
    <row r="22" spans="1:16" ht="24" customHeight="1" x14ac:dyDescent="0.3">
      <c r="A22" s="202"/>
      <c r="B22" s="134" t="str">
        <f>VLOOKUP(A5,Sätze!A1:AZ4,52,FALSE)</f>
        <v>flere-dages rejse</v>
      </c>
      <c r="C22" s="134"/>
      <c r="D22" s="127"/>
      <c r="E22" s="128"/>
      <c r="F22" s="144"/>
      <c r="G22" s="145"/>
      <c r="H22" s="20"/>
      <c r="I22" s="196" t="str">
        <f>VLOOKUP(A5,Sätze!A1:BD4,54,FALSE)</f>
        <v>Morgenmad</v>
      </c>
      <c r="J22" s="160" t="str">
        <f>VLOOKUP(A5,Sätze!A1:BD4,55,FALSE)</f>
        <v>Frokost</v>
      </c>
      <c r="K22" s="160" t="str">
        <f>VLOOKUP(A5,Sätze!A1:BD4,56,FALSE)</f>
        <v>Aftensmad</v>
      </c>
      <c r="L22" s="169"/>
      <c r="M22" s="170"/>
      <c r="N22" s="79"/>
    </row>
    <row r="23" spans="1:16" ht="24" customHeight="1" x14ac:dyDescent="0.3">
      <c r="A23" s="202"/>
      <c r="B23" s="126" t="str">
        <f>VLOOKUP(A5,Sätze!A1:BM4,65,)</f>
        <v>(med mindst en overnatning)</v>
      </c>
      <c r="C23" s="126"/>
      <c r="D23" s="127"/>
      <c r="E23" s="128"/>
      <c r="F23" s="203"/>
      <c r="G23" s="204"/>
      <c r="H23" s="21"/>
      <c r="I23" s="197"/>
      <c r="J23" s="161"/>
      <c r="K23" s="161"/>
      <c r="L23" s="108"/>
      <c r="M23" s="109"/>
      <c r="N23" s="64"/>
    </row>
    <row r="24" spans="1:16" ht="24" customHeight="1" x14ac:dyDescent="0.3">
      <c r="A24" s="74">
        <f>IF(O13&gt;1,O13-1,0)+IF(AND(O13=1,I13="Nein/no/nej",O18&gt;=1),1,0)</f>
        <v>0</v>
      </c>
      <c r="B24" s="104" t="str">
        <f>VLOOKUP(A5,Sätze!A1:X4,19,FALSE)</f>
        <v>dage (0-24 h)</v>
      </c>
      <c r="C24" s="104"/>
      <c r="D24" s="75">
        <f>VLOOKUP(H9,Sätze!A8:D237,2,FALSE)</f>
        <v>28</v>
      </c>
      <c r="E24" s="76">
        <f>A24*D24</f>
        <v>0</v>
      </c>
      <c r="F24" s="123"/>
      <c r="G24" s="124"/>
      <c r="H24" s="14">
        <f>E24</f>
        <v>0</v>
      </c>
      <c r="I24" s="71"/>
      <c r="J24" s="72"/>
      <c r="K24" s="72"/>
      <c r="L24" s="154" t="str">
        <f>IF(AND(OR(I24&gt;A24,J24&gt;A24,K24&gt;A24),A24&gt;1),CONCATENATE(VLOOKUP(A5,Sätze!A1:BU4,72,FALSE),A24,VLOOKUP(A5,Sätze!A1:BV4,74,FALSE)),IF(AND(OR(I24&gt;A24,J24&gt;A24,K24&gt;A24),A24=1),CONCATENATE(VLOOKUP(A5,Sätze!A1:BU4,72,FALSE),A24,VLOOKUP(A5,Sätze!A1:BV4,73,FALSE)),IF(AND(OR(I24&gt;A24,J24&gt;A24,K24&gt;A24),A24=0),CONCATENATE(VLOOKUP(A5,Sätze!A1:BU4,72,FALSE),A24,VLOOKUP(A5,Sätze!A1:BV4,74,FALSE)),"")))</f>
        <v/>
      </c>
      <c r="M24" s="155"/>
    </row>
    <row r="25" spans="1:16" ht="24" customHeight="1" x14ac:dyDescent="0.3">
      <c r="A25" s="74">
        <f>IF(OR(O13&gt;1,AND(O13=1,I13="Ja/yes/ja")),1,0)</f>
        <v>0</v>
      </c>
      <c r="B25" s="104" t="str">
        <f>VLOOKUP(A5,Sätze!A1:W4,20,FALSE)</f>
        <v>ankomstdag</v>
      </c>
      <c r="C25" s="104"/>
      <c r="D25" s="75">
        <f>VLOOKUP(H9,Sätze!A8:D237,3,FALSE)</f>
        <v>14</v>
      </c>
      <c r="E25" s="76">
        <f>A25*D25</f>
        <v>0</v>
      </c>
      <c r="F25" s="123"/>
      <c r="G25" s="124"/>
      <c r="H25" s="14">
        <f>E25</f>
        <v>0</v>
      </c>
      <c r="I25" s="71"/>
      <c r="J25" s="72"/>
      <c r="K25" s="72"/>
      <c r="L25" s="154" t="str">
        <f>IF(AND(OR(I25&gt;A25,J25&gt;A25,K25&gt;A25),A25=1),CONCATENATE(VLOOKUP(A5,Sätze!A1:BU4,72,FALSE),A25,VLOOKUP(A5,Sätze!A1:BV4,73,FALSE)),IF(AND(OR(I25&gt;A25,J25&gt;A25,K25&gt;A25),A25=0),CONCATENATE(VLOOKUP(A5,Sätze!A1:BU4,72,FALSE),A25,VLOOKUP(A5,Sätze!A1:BV4,74,FALSE)),""))</f>
        <v/>
      </c>
      <c r="M25" s="155"/>
    </row>
    <row r="26" spans="1:16" ht="24" customHeight="1" x14ac:dyDescent="0.3">
      <c r="A26" s="74">
        <f>IF(OR(O13&gt;1,AND(O13=1,I13="Ja/yes/ja")),1,0)</f>
        <v>0</v>
      </c>
      <c r="B26" s="104" t="str">
        <f>VLOOKUP(A5,Sätze!A1:BN4,66,FALSE)</f>
        <v>afrejsedag</v>
      </c>
      <c r="C26" s="104"/>
      <c r="D26" s="75">
        <f>VLOOKUP(H9,Sätze!A8:D237,3,FALSE)</f>
        <v>14</v>
      </c>
      <c r="E26" s="76">
        <f>A26*D26</f>
        <v>0</v>
      </c>
      <c r="F26" s="123"/>
      <c r="G26" s="124"/>
      <c r="H26" s="14">
        <f>E26</f>
        <v>0</v>
      </c>
      <c r="I26" s="71"/>
      <c r="J26" s="72"/>
      <c r="K26" s="72"/>
      <c r="L26" s="154" t="str">
        <f>IF(AND(OR(I26&gt;A26,J26&gt;A26,K26&gt;A26),A26=1),CONCATENATE(VLOOKUP(A5,Sätze!A1:BU4,72,FALSE),A26,VLOOKUP(A5,Sätze!A1:BV4,73,FALSE)),IF(AND(OR(I26&gt;A26,J26&gt;A26,K26&gt;A26),A26=0),CONCATENATE(VLOOKUP(A5,Sätze!A1:BU4,72,FALSE),A26,VLOOKUP(A5,Sätze!A1:BV4,74,FALSE)),""))</f>
        <v/>
      </c>
      <c r="M26" s="155"/>
    </row>
    <row r="27" spans="1:16" ht="24" hidden="1" customHeight="1" x14ac:dyDescent="0.3">
      <c r="A27" s="65"/>
      <c r="B27" s="65"/>
      <c r="C27" s="65"/>
      <c r="D27" s="65"/>
      <c r="E27" s="66"/>
      <c r="F27" s="193"/>
      <c r="G27" s="194"/>
      <c r="H27" s="14">
        <f>-MIN(IF(I21&gt;0,I21*0.2*D24,0)+IF(J21&gt;0,J21*0.4*D24,0)+IF(K21&gt;0,K21*0.4*D24,0),H21)</f>
        <v>0</v>
      </c>
      <c r="I27" s="138"/>
      <c r="J27" s="139"/>
      <c r="K27" s="140"/>
      <c r="L27" s="102"/>
      <c r="M27" s="103"/>
    </row>
    <row r="28" spans="1:16" ht="24" hidden="1" customHeight="1" x14ac:dyDescent="0.3">
      <c r="A28" s="58"/>
      <c r="B28" s="58"/>
      <c r="C28" s="58"/>
      <c r="D28" s="58"/>
      <c r="E28" s="59"/>
      <c r="F28" s="156"/>
      <c r="G28" s="157"/>
      <c r="H28" s="14">
        <f>-MIN(IF(I24&gt;0,I24*0.2*D24,0)+IF(J24&gt;0,J24*0.4*D24,0)+IF(K24&gt;0,K24*0.4*D24,0),H24)</f>
        <v>0</v>
      </c>
      <c r="I28" s="84"/>
      <c r="J28" s="85"/>
      <c r="K28" s="86"/>
      <c r="L28" s="89"/>
      <c r="M28" s="90"/>
    </row>
    <row r="29" spans="1:16" ht="24" hidden="1" customHeight="1" x14ac:dyDescent="0.3">
      <c r="A29" s="58"/>
      <c r="B29" s="58"/>
      <c r="C29" s="58"/>
      <c r="D29" s="58"/>
      <c r="E29" s="59"/>
      <c r="F29" s="156"/>
      <c r="G29" s="157"/>
      <c r="H29" s="14">
        <f>-MIN(IF(I25&gt;0,I25*0.2*D24,0)+IF(J25&gt;0,J25*0.4*D24,0)+IF(K25&gt;0,K25*0.4*D24,0),H25)</f>
        <v>0</v>
      </c>
      <c r="I29" s="84"/>
      <c r="J29" s="85"/>
      <c r="K29" s="86"/>
      <c r="L29" s="89"/>
      <c r="M29" s="90"/>
    </row>
    <row r="30" spans="1:16" ht="24" hidden="1" customHeight="1" x14ac:dyDescent="0.3">
      <c r="A30" s="58"/>
      <c r="B30" s="58"/>
      <c r="C30" s="58"/>
      <c r="D30" s="58"/>
      <c r="E30" s="59"/>
      <c r="F30" s="156"/>
      <c r="G30" s="157"/>
      <c r="H30" s="14">
        <f>-MIN(IF(I26&gt;0,I26*0.2*D24,0)+IF(J26&gt;0,J26*0.4*D24,0)+IF(K26&gt;0,K26*0.4*D24,0),H26)</f>
        <v>0</v>
      </c>
      <c r="I30" s="84"/>
      <c r="J30" s="85"/>
      <c r="K30" s="86"/>
      <c r="L30" s="89"/>
      <c r="M30" s="90"/>
    </row>
    <row r="31" spans="1:16" ht="24" customHeight="1" x14ac:dyDescent="0.3">
      <c r="A31" s="58" t="str">
        <f>VLOOKUP(A5,Sätze!A1:BE4,57,FALSE)</f>
        <v>Reducering diætsatser</v>
      </c>
      <c r="B31" s="58"/>
      <c r="C31" s="58"/>
      <c r="D31" s="58"/>
      <c r="E31" s="59"/>
      <c r="F31" s="156"/>
      <c r="G31" s="157"/>
      <c r="H31" s="14">
        <f>SUM(H27:H30)</f>
        <v>0</v>
      </c>
      <c r="I31" s="162"/>
      <c r="J31" s="163"/>
      <c r="K31" s="164"/>
      <c r="L31" s="158"/>
      <c r="M31" s="159"/>
    </row>
    <row r="32" spans="1:16" ht="24" customHeight="1" x14ac:dyDescent="0.3">
      <c r="A32" s="22"/>
      <c r="B32" s="22"/>
      <c r="C32" s="22"/>
      <c r="D32" s="22"/>
      <c r="E32" s="23"/>
      <c r="F32" s="156"/>
      <c r="G32" s="157"/>
      <c r="H32" s="14"/>
      <c r="I32" s="138"/>
      <c r="J32" s="139"/>
      <c r="K32" s="140"/>
      <c r="L32" s="102"/>
      <c r="M32" s="103"/>
    </row>
    <row r="33" spans="1:14" ht="24" customHeight="1" x14ac:dyDescent="0.3">
      <c r="A33" s="150" t="str">
        <f>VLOOKUP(A5,Sätze!A1:X4,21,FALSE)</f>
        <v>Overnatning</v>
      </c>
      <c r="B33" s="15"/>
      <c r="C33" s="15"/>
      <c r="D33" s="141" t="str">
        <f>VLOOKUP(A5,Sätze!A1:AW4,48,FALSE)</f>
        <v>fast sats     / nat        (EUR)</v>
      </c>
      <c r="E33" s="120" t="str">
        <f>VLOOKUP(A5,Sätze!A1:X4,17,FALSE)</f>
        <v>fast sats (EUR)</v>
      </c>
      <c r="F33" s="151"/>
      <c r="G33" s="152"/>
      <c r="H33" s="14"/>
      <c r="I33" s="135" t="str">
        <f>VLOOKUP(A5,Sätze!A1:BS4,71,FALSE)</f>
        <v>Kommentarer</v>
      </c>
      <c r="J33" s="136"/>
      <c r="K33" s="137"/>
      <c r="L33" s="102"/>
      <c r="M33" s="103"/>
    </row>
    <row r="34" spans="1:14" ht="24" customHeight="1" x14ac:dyDescent="0.3">
      <c r="A34" s="121"/>
      <c r="B34" s="15"/>
      <c r="C34" s="15"/>
      <c r="D34" s="119"/>
      <c r="E34" s="120"/>
      <c r="F34" s="142"/>
      <c r="G34" s="143"/>
      <c r="H34" s="14"/>
      <c r="I34" s="138"/>
      <c r="J34" s="139"/>
      <c r="K34" s="140"/>
      <c r="L34" s="102"/>
      <c r="M34" s="103"/>
    </row>
    <row r="35" spans="1:14" ht="24" customHeight="1" x14ac:dyDescent="0.3">
      <c r="A35" s="60"/>
      <c r="B35" s="104" t="str">
        <f>VLOOKUP(A5,Sätze!A1:W4,22,FALSE)</f>
        <v>overnatninger</v>
      </c>
      <c r="C35" s="104"/>
      <c r="D35" s="18">
        <f>VLOOKUP(H9,Sätze!A8:D237,4,FALSE)</f>
        <v>20</v>
      </c>
      <c r="E35" s="19">
        <f>IF(H45=0,A35*D35,0)</f>
        <v>0</v>
      </c>
      <c r="F35" s="123"/>
      <c r="G35" s="124"/>
      <c r="H35" s="14">
        <f>E35</f>
        <v>0</v>
      </c>
      <c r="I35" s="105"/>
      <c r="J35" s="106"/>
      <c r="K35" s="107"/>
      <c r="L35" s="102"/>
      <c r="M35" s="103"/>
    </row>
    <row r="36" spans="1:14" ht="32.25" customHeight="1" x14ac:dyDescent="0.3">
      <c r="A36" s="198" t="str">
        <f>VLOOKUP(A5,Sätze!A1:BO4,67,FALSE)</f>
        <v>må kun udfyldes, såfremt arbejdsgiveren ikke erstatter overnatningsomkostninger</v>
      </c>
      <c r="B36" s="198"/>
      <c r="C36" s="198"/>
      <c r="D36" s="198"/>
      <c r="E36" s="199"/>
      <c r="F36" s="156"/>
      <c r="G36" s="157"/>
      <c r="H36" s="14"/>
      <c r="I36" s="188"/>
      <c r="J36" s="189"/>
      <c r="K36" s="190"/>
      <c r="L36" s="158"/>
      <c r="M36" s="159"/>
    </row>
    <row r="37" spans="1:14" ht="24" customHeight="1" x14ac:dyDescent="0.3">
      <c r="A37" s="200" t="str">
        <f>IF(AND(A35&gt;0,H45&gt;0),VLOOKUP(A5,Sätze!A1:BL4,64,FALSE),"")</f>
        <v/>
      </c>
      <c r="B37" s="200"/>
      <c r="C37" s="200"/>
      <c r="D37" s="200"/>
      <c r="E37" s="201"/>
      <c r="F37" s="156"/>
      <c r="G37" s="157"/>
      <c r="H37" s="14"/>
      <c r="I37" s="188"/>
      <c r="J37" s="189"/>
      <c r="K37" s="190"/>
      <c r="L37" s="158"/>
      <c r="M37" s="159"/>
    </row>
    <row r="38" spans="1:14" ht="24" customHeight="1" x14ac:dyDescent="0.3">
      <c r="A38" s="150" t="str">
        <f>VLOOKUP(A5,Sätze!A1:X4,23,FALSE)</f>
        <v>km-penge</v>
      </c>
      <c r="B38" s="15"/>
      <c r="C38" s="15"/>
      <c r="D38" s="141" t="str">
        <f>VLOOKUP(A5,Sätze!A1:AX4,50,FALSE)</f>
        <v>fast sats     / km         (EUR)</v>
      </c>
      <c r="E38" s="120" t="str">
        <f>VLOOKUP(A5,Sätze!A1:X4,17,FALSE)</f>
        <v>fast sats (EUR)</v>
      </c>
      <c r="F38" s="151"/>
      <c r="G38" s="152"/>
      <c r="H38" s="14"/>
      <c r="I38" s="138"/>
      <c r="J38" s="139"/>
      <c r="K38" s="140"/>
      <c r="L38" s="102"/>
      <c r="M38" s="103"/>
    </row>
    <row r="39" spans="1:14" ht="24" customHeight="1" x14ac:dyDescent="0.3">
      <c r="A39" s="121"/>
      <c r="B39" s="24"/>
      <c r="C39" s="24"/>
      <c r="D39" s="119"/>
      <c r="E39" s="120"/>
      <c r="F39" s="142"/>
      <c r="G39" s="143"/>
      <c r="H39" s="14"/>
      <c r="I39" s="138"/>
      <c r="J39" s="139"/>
      <c r="K39" s="140"/>
      <c r="L39" s="102"/>
      <c r="M39" s="103"/>
    </row>
    <row r="40" spans="1:14" ht="24" customHeight="1" x14ac:dyDescent="0.3">
      <c r="A40" s="61"/>
      <c r="B40" s="104" t="str">
        <f>VLOOKUP(A5,Sätze!A1:BF4,58,FALSE)</f>
        <v>km (med egen bil)</v>
      </c>
      <c r="C40" s="104"/>
      <c r="D40" s="25">
        <v>0.3</v>
      </c>
      <c r="E40" s="26">
        <f>A40*D40</f>
        <v>0</v>
      </c>
      <c r="F40" s="123"/>
      <c r="G40" s="124"/>
      <c r="H40" s="14">
        <f>E40</f>
        <v>0</v>
      </c>
      <c r="I40" s="182"/>
      <c r="J40" s="183"/>
      <c r="K40" s="184"/>
      <c r="L40" s="102"/>
      <c r="M40" s="103"/>
    </row>
    <row r="41" spans="1:14" ht="24" customHeight="1" x14ac:dyDescent="0.3">
      <c r="A41" s="27"/>
      <c r="B41" s="27"/>
      <c r="C41" s="27"/>
      <c r="D41" s="27"/>
      <c r="E41" s="27"/>
      <c r="F41" s="151"/>
      <c r="G41" s="152"/>
      <c r="H41" s="14"/>
      <c r="I41" s="138"/>
      <c r="J41" s="139"/>
      <c r="K41" s="140"/>
      <c r="L41" s="102"/>
      <c r="M41" s="103"/>
    </row>
    <row r="42" spans="1:14" s="30" customFormat="1" ht="24" customHeight="1" x14ac:dyDescent="0.3">
      <c r="A42" s="28" t="str">
        <f>VLOOKUP(A5,Sätze!A1:AS4,24,FALSE)</f>
        <v>Omkostninger med momsfradag</v>
      </c>
      <c r="B42" s="91"/>
      <c r="C42" s="91"/>
      <c r="D42" s="91"/>
      <c r="E42" s="91"/>
      <c r="F42" s="205"/>
      <c r="G42" s="206"/>
      <c r="H42" s="29"/>
      <c r="I42" s="138"/>
      <c r="J42" s="139"/>
      <c r="K42" s="140"/>
      <c r="L42" s="102"/>
      <c r="M42" s="103"/>
    </row>
    <row r="43" spans="1:14" ht="24" customHeight="1" x14ac:dyDescent="0.3">
      <c r="A43" s="27"/>
      <c r="B43" s="27"/>
      <c r="C43" s="27"/>
      <c r="D43" s="27"/>
      <c r="E43" s="27"/>
      <c r="F43" s="151"/>
      <c r="G43" s="152"/>
      <c r="H43" s="14"/>
      <c r="I43" s="138"/>
      <c r="J43" s="139"/>
      <c r="K43" s="140"/>
      <c r="L43" s="102"/>
      <c r="M43" s="103"/>
    </row>
    <row r="44" spans="1:14" ht="24" customHeight="1" x14ac:dyDescent="0.3">
      <c r="A44" s="31" t="str">
        <f>VLOOKUP(A5,Sätze!A1:AS4,25,FALSE)</f>
        <v>Bilag vedr. overnatning</v>
      </c>
      <c r="B44" s="27"/>
      <c r="C44" s="27"/>
      <c r="D44" s="27"/>
      <c r="E44" s="27"/>
      <c r="F44" s="151"/>
      <c r="G44" s="152"/>
      <c r="H44" s="14"/>
      <c r="I44" s="138"/>
      <c r="J44" s="139"/>
      <c r="K44" s="140"/>
      <c r="L44" s="102"/>
      <c r="M44" s="103"/>
    </row>
    <row r="45" spans="1:14" ht="24" customHeight="1" x14ac:dyDescent="0.3">
      <c r="A45" s="32" t="str">
        <f>VLOOKUP(A5,Sätze!A1:AS4,26,FALSE)</f>
        <v>Omkostninger overnatning</v>
      </c>
      <c r="B45" s="32"/>
      <c r="C45" s="32"/>
      <c r="D45" s="32"/>
      <c r="E45" s="32"/>
      <c r="F45" s="123"/>
      <c r="G45" s="124"/>
      <c r="H45" s="62"/>
      <c r="I45" s="182"/>
      <c r="J45" s="183"/>
      <c r="K45" s="184"/>
      <c r="L45" s="102"/>
      <c r="M45" s="103"/>
      <c r="N45" s="33"/>
    </row>
    <row r="46" spans="1:14" ht="24" customHeight="1" x14ac:dyDescent="0.3">
      <c r="A46" s="34" t="str">
        <f>VLOOKUP(A5,Sätze!A1:AS4,27,FALSE)</f>
        <v>Omkostninger service, fødevarer</v>
      </c>
      <c r="B46" s="34"/>
      <c r="C46" s="34"/>
      <c r="D46" s="34"/>
      <c r="E46" s="34"/>
      <c r="F46" s="123"/>
      <c r="G46" s="124"/>
      <c r="H46" s="62"/>
      <c r="I46" s="182"/>
      <c r="J46" s="183"/>
      <c r="K46" s="184"/>
      <c r="L46" s="102"/>
      <c r="M46" s="103"/>
    </row>
    <row r="47" spans="1:14" ht="24" customHeight="1" x14ac:dyDescent="0.3">
      <c r="A47" s="27"/>
      <c r="B47" s="27"/>
      <c r="C47" s="27"/>
      <c r="D47" s="27"/>
      <c r="E47" s="27"/>
      <c r="F47" s="151"/>
      <c r="G47" s="152"/>
      <c r="H47" s="14"/>
      <c r="I47" s="138"/>
      <c r="J47" s="139"/>
      <c r="K47" s="140"/>
      <c r="L47" s="102"/>
      <c r="M47" s="103"/>
    </row>
    <row r="48" spans="1:14" ht="24" customHeight="1" x14ac:dyDescent="0.3">
      <c r="A48" s="31" t="str">
        <f>VLOOKUP(A5,Sätze!A1:AS4,28,FALSE)</f>
        <v>Rejseudgifter</v>
      </c>
      <c r="B48" s="27"/>
      <c r="C48" s="27"/>
      <c r="D48" s="27"/>
      <c r="E48" s="27"/>
      <c r="F48" s="151"/>
      <c r="G48" s="152"/>
      <c r="H48" s="14"/>
      <c r="I48" s="138"/>
      <c r="J48" s="139"/>
      <c r="K48" s="140"/>
      <c r="L48" s="102"/>
      <c r="M48" s="103"/>
    </row>
    <row r="49" spans="1:13" ht="24" customHeight="1" x14ac:dyDescent="0.3">
      <c r="A49" s="32" t="str">
        <f>VLOOKUP(A5,Sätze!A1:AS4,29,FALSE)</f>
        <v>Tog</v>
      </c>
      <c r="B49" s="32"/>
      <c r="C49" s="32"/>
      <c r="D49" s="32"/>
      <c r="E49" s="32"/>
      <c r="F49" s="123"/>
      <c r="G49" s="124"/>
      <c r="H49" s="62"/>
      <c r="I49" s="182"/>
      <c r="J49" s="183"/>
      <c r="K49" s="184"/>
      <c r="L49" s="102"/>
      <c r="M49" s="103"/>
    </row>
    <row r="50" spans="1:13" ht="24" customHeight="1" x14ac:dyDescent="0.3">
      <c r="A50" s="34" t="str">
        <f>VLOOKUP(A5,Sätze!A1:AS4,30,FALSE)</f>
        <v>Flyvning</v>
      </c>
      <c r="B50" s="34"/>
      <c r="C50" s="34"/>
      <c r="D50" s="34"/>
      <c r="E50" s="34"/>
      <c r="F50" s="123"/>
      <c r="G50" s="124"/>
      <c r="H50" s="62"/>
      <c r="I50" s="187"/>
      <c r="J50" s="183"/>
      <c r="K50" s="184"/>
      <c r="L50" s="102"/>
      <c r="M50" s="103"/>
    </row>
    <row r="51" spans="1:13" ht="24" customHeight="1" x14ac:dyDescent="0.3">
      <c r="A51" s="34" t="str">
        <f>VLOOKUP(A5,Sätze!A1:AS4,31,FALSE)</f>
        <v>Taxa, bus osv.</v>
      </c>
      <c r="B51" s="34"/>
      <c r="C51" s="34"/>
      <c r="D51" s="34"/>
      <c r="E51" s="34"/>
      <c r="F51" s="123"/>
      <c r="G51" s="124"/>
      <c r="H51" s="62"/>
      <c r="I51" s="182"/>
      <c r="J51" s="183"/>
      <c r="K51" s="184"/>
      <c r="L51" s="102"/>
      <c r="M51" s="103"/>
    </row>
    <row r="52" spans="1:13" ht="24" customHeight="1" x14ac:dyDescent="0.3">
      <c r="A52" s="27"/>
      <c r="B52" s="27"/>
      <c r="C52" s="27"/>
      <c r="D52" s="27"/>
      <c r="E52" s="27"/>
      <c r="F52" s="151"/>
      <c r="G52" s="152"/>
      <c r="H52" s="14"/>
      <c r="I52" s="138"/>
      <c r="J52" s="139"/>
      <c r="K52" s="140"/>
      <c r="L52" s="102"/>
      <c r="M52" s="103"/>
    </row>
    <row r="53" spans="1:13" ht="24" customHeight="1" x14ac:dyDescent="0.3">
      <c r="A53" s="35" t="str">
        <f>VLOOKUP(A5,Sätze!A1:AS4,32,FALSE)</f>
        <v>Driftsomkostinger (firmabil)</v>
      </c>
      <c r="B53" s="27"/>
      <c r="C53" s="27"/>
      <c r="D53" s="27"/>
      <c r="E53" s="27"/>
      <c r="F53" s="151"/>
      <c r="G53" s="152"/>
      <c r="H53" s="14"/>
      <c r="I53" s="138"/>
      <c r="J53" s="139"/>
      <c r="K53" s="140"/>
      <c r="L53" s="102"/>
      <c r="M53" s="103"/>
    </row>
    <row r="54" spans="1:13" ht="24" customHeight="1" x14ac:dyDescent="0.3">
      <c r="A54" s="32" t="str">
        <f>VLOOKUP(A5,Sätze!A1:AS4,33,FALSE)</f>
        <v>Olie, benzin, reparationer</v>
      </c>
      <c r="B54" s="32"/>
      <c r="C54" s="32"/>
      <c r="D54" s="32"/>
      <c r="E54" s="32"/>
      <c r="F54" s="123"/>
      <c r="G54" s="124"/>
      <c r="H54" s="62"/>
      <c r="I54" s="182"/>
      <c r="J54" s="183"/>
      <c r="K54" s="184"/>
      <c r="L54" s="102"/>
      <c r="M54" s="103"/>
    </row>
    <row r="55" spans="1:13" ht="24" customHeight="1" x14ac:dyDescent="0.3">
      <c r="A55" s="27"/>
      <c r="B55" s="27"/>
      <c r="C55" s="27"/>
      <c r="D55" s="27"/>
      <c r="E55" s="27"/>
      <c r="F55" s="151"/>
      <c r="G55" s="152"/>
      <c r="H55" s="14"/>
      <c r="I55" s="138"/>
      <c r="J55" s="139"/>
      <c r="K55" s="140"/>
      <c r="L55" s="102"/>
      <c r="M55" s="103"/>
    </row>
    <row r="56" spans="1:13" ht="24" customHeight="1" x14ac:dyDescent="0.3">
      <c r="A56" s="35" t="str">
        <f>VLOOKUP(A5,Sätze!A1:AS4,34,FALSE)</f>
        <v>Andre omkostninger</v>
      </c>
      <c r="B56" s="27"/>
      <c r="C56" s="27"/>
      <c r="D56" s="27"/>
      <c r="E56" s="27"/>
      <c r="F56" s="156"/>
      <c r="G56" s="157"/>
      <c r="H56" s="36"/>
      <c r="I56" s="138"/>
      <c r="J56" s="139"/>
      <c r="K56" s="140"/>
      <c r="L56" s="102"/>
      <c r="M56" s="103"/>
    </row>
    <row r="57" spans="1:13" ht="24" customHeight="1" x14ac:dyDescent="0.3">
      <c r="A57" s="110"/>
      <c r="B57" s="110"/>
      <c r="C57" s="110"/>
      <c r="D57" s="110"/>
      <c r="E57" s="168"/>
      <c r="F57" s="178"/>
      <c r="G57" s="179"/>
      <c r="H57" s="63"/>
      <c r="I57" s="182"/>
      <c r="J57" s="183"/>
      <c r="K57" s="184"/>
      <c r="L57" s="102"/>
      <c r="M57" s="103"/>
    </row>
    <row r="58" spans="1:13" ht="24" customHeight="1" thickBot="1" x14ac:dyDescent="0.35">
      <c r="A58" s="37"/>
      <c r="B58" s="37"/>
      <c r="C58" s="37"/>
      <c r="D58" s="37"/>
      <c r="E58" s="37"/>
      <c r="F58" s="180"/>
      <c r="G58" s="181"/>
      <c r="H58" s="38"/>
      <c r="I58" s="171"/>
      <c r="J58" s="172"/>
      <c r="K58" s="173"/>
      <c r="L58" s="185"/>
      <c r="M58" s="186"/>
    </row>
    <row r="59" spans="1:13" ht="27" customHeight="1" x14ac:dyDescent="0.3">
      <c r="A59" s="39" t="str">
        <f>VLOOKUP(A5,Sätze!A1:AS4,35,FALSE)</f>
        <v>Afregning udarbejdet / beløb modtaget</v>
      </c>
      <c r="B59" s="39"/>
      <c r="C59" s="39"/>
      <c r="D59" s="39"/>
      <c r="E59" s="39"/>
      <c r="F59" s="40"/>
      <c r="G59" s="41" t="str">
        <f>VLOOKUP(A5,Sätze!A1:AS4,36,FALSE)</f>
        <v>beløb</v>
      </c>
      <c r="H59" s="42">
        <f>SUM(H18:H58)-SUM(H27:H30)</f>
        <v>0</v>
      </c>
      <c r="I59" s="174" t="str">
        <f>VLOOKUP(A5,Sätze!A1:AS4,45,FALSE)</f>
        <v>bogforingsnoter</v>
      </c>
      <c r="J59" s="175"/>
      <c r="K59" s="175"/>
      <c r="L59" s="175"/>
      <c r="M59" s="175"/>
    </row>
    <row r="60" spans="1:13" ht="27" customHeight="1" x14ac:dyDescent="0.3">
      <c r="A60" s="110"/>
      <c r="B60" s="110"/>
      <c r="C60" s="110"/>
      <c r="D60" s="110"/>
      <c r="E60" s="168"/>
      <c r="F60" s="92" t="s">
        <v>37</v>
      </c>
      <c r="G60" s="43" t="str">
        <f>VLOOKUP(A5,Sätze!A1:AS4,38,FALSE)</f>
        <v>forskud</v>
      </c>
      <c r="H60" s="62"/>
      <c r="I60" s="176"/>
      <c r="J60" s="177"/>
      <c r="K60" s="177"/>
      <c r="L60" s="177"/>
      <c r="M60" s="177"/>
    </row>
    <row r="61" spans="1:13" ht="27" customHeight="1" x14ac:dyDescent="0.3">
      <c r="A61" s="44" t="str">
        <f>VLOOKUP(A5,Sätze!A1:AS4,39,FALSE)</f>
        <v>Sted</v>
      </c>
      <c r="B61" s="37"/>
      <c r="C61" s="37"/>
      <c r="D61" s="37"/>
      <c r="E61" s="45"/>
      <c r="F61" s="46" t="s">
        <v>79</v>
      </c>
      <c r="G61" s="47" t="str">
        <f>VLOOKUP(A5,Sätze!A1:AS4,42,FALSE)</f>
        <v>udbetaling</v>
      </c>
      <c r="H61" s="14">
        <f>H59-H60</f>
        <v>0</v>
      </c>
      <c r="I61" s="176"/>
      <c r="J61" s="177"/>
      <c r="K61" s="177"/>
      <c r="L61" s="177"/>
      <c r="M61" s="177"/>
    </row>
    <row r="62" spans="1:13" ht="27" customHeight="1" x14ac:dyDescent="0.3">
      <c r="A62" s="167"/>
      <c r="B62" s="110"/>
      <c r="C62" s="110"/>
      <c r="D62" s="110"/>
      <c r="E62" s="168"/>
      <c r="F62" s="48"/>
      <c r="G62" s="49" t="str">
        <f>VLOOKUP(A5,Sätze!A1:AS4,43,FALSE)</f>
        <v>kontrolleret</v>
      </c>
      <c r="H62" s="50" t="str">
        <f>VLOOKUP(A5,Sätze!A1:AS4,44,FALSE)</f>
        <v>pengeanvisning</v>
      </c>
      <c r="I62" s="176"/>
      <c r="J62" s="177"/>
      <c r="K62" s="177"/>
      <c r="L62" s="177"/>
      <c r="M62" s="177"/>
    </row>
    <row r="63" spans="1:13" ht="27" customHeight="1" x14ac:dyDescent="0.3">
      <c r="A63" s="44" t="str">
        <f>VLOOKUP(A5,Sätze!A1:AS4,40,FALSE)</f>
        <v>Dato</v>
      </c>
      <c r="B63" s="37"/>
      <c r="C63" s="37"/>
      <c r="D63" s="37"/>
      <c r="E63" s="45"/>
      <c r="F63" s="51"/>
      <c r="G63" s="52"/>
      <c r="H63" s="53"/>
      <c r="I63" s="176"/>
      <c r="J63" s="177"/>
      <c r="K63" s="177"/>
      <c r="L63" s="177"/>
      <c r="M63" s="177"/>
    </row>
    <row r="64" spans="1:13" ht="27" customHeight="1" x14ac:dyDescent="0.3">
      <c r="A64" s="110"/>
      <c r="B64" s="110"/>
      <c r="C64" s="110"/>
      <c r="D64" s="110"/>
      <c r="E64" s="168"/>
      <c r="F64" s="51"/>
      <c r="G64" s="52"/>
      <c r="H64" s="54"/>
      <c r="I64" s="176"/>
      <c r="J64" s="177"/>
      <c r="K64" s="177"/>
      <c r="L64" s="177"/>
      <c r="M64" s="177"/>
    </row>
    <row r="65" spans="1:17" ht="27" customHeight="1" x14ac:dyDescent="0.3">
      <c r="A65" s="44" t="str">
        <f>VLOOKUP(A5,Sätze!A1:AS4,41,FALSE)</f>
        <v>Underskrift</v>
      </c>
      <c r="B65" s="37"/>
      <c r="C65" s="37"/>
      <c r="D65" s="37"/>
      <c r="E65" s="45"/>
      <c r="F65" s="51"/>
      <c r="G65" s="52"/>
      <c r="H65" s="54"/>
      <c r="I65" s="176"/>
      <c r="J65" s="177"/>
      <c r="K65" s="177"/>
      <c r="L65" s="177"/>
      <c r="M65" s="177"/>
    </row>
    <row r="66" spans="1:17" ht="18" customHeight="1" x14ac:dyDescent="0.3"/>
    <row r="68" spans="1:17" x14ac:dyDescent="0.3">
      <c r="A68" s="3" t="s">
        <v>399</v>
      </c>
    </row>
    <row r="69" spans="1:17" ht="15.75" customHeight="1" x14ac:dyDescent="0.3">
      <c r="A69" s="3" t="s">
        <v>442</v>
      </c>
    </row>
    <row r="70" spans="1:17" ht="15.75" customHeight="1" x14ac:dyDescent="0.3"/>
    <row r="71" spans="1:17" ht="15.75" customHeight="1" x14ac:dyDescent="0.3"/>
    <row r="72" spans="1:17" ht="15.75" hidden="1" customHeight="1" thickBot="1" x14ac:dyDescent="0.35">
      <c r="A72" s="101" t="s">
        <v>81</v>
      </c>
      <c r="P72" s="80">
        <v>44197</v>
      </c>
      <c r="Q72" s="69">
        <v>0</v>
      </c>
    </row>
    <row r="73" spans="1:17" ht="15.75" hidden="1" customHeight="1" thickBot="1" x14ac:dyDescent="0.35">
      <c r="A73" s="101" t="s">
        <v>81</v>
      </c>
      <c r="P73" s="80">
        <v>44198</v>
      </c>
      <c r="Q73" s="69">
        <f t="shared" ref="Q73:Q111" si="0">Q72+$C$408</f>
        <v>1.0416666666666666E-2</v>
      </c>
    </row>
    <row r="74" spans="1:17" ht="15.75" hidden="1" customHeight="1" thickBot="1" x14ac:dyDescent="0.35">
      <c r="A74" s="101" t="s">
        <v>82</v>
      </c>
      <c r="P74" s="80">
        <v>44199</v>
      </c>
      <c r="Q74" s="69">
        <f t="shared" si="0"/>
        <v>2.0833333333333332E-2</v>
      </c>
    </row>
    <row r="75" spans="1:17" ht="15.75" hidden="1" customHeight="1" thickBot="1" x14ac:dyDescent="0.35">
      <c r="A75" s="101" t="s">
        <v>83</v>
      </c>
      <c r="P75" s="80">
        <v>44200</v>
      </c>
      <c r="Q75" s="69">
        <f t="shared" si="0"/>
        <v>3.125E-2</v>
      </c>
    </row>
    <row r="76" spans="1:17" ht="15.75" hidden="1" customHeight="1" thickBot="1" x14ac:dyDescent="0.35">
      <c r="A76" s="101" t="s">
        <v>84</v>
      </c>
      <c r="P76" s="80">
        <v>44201</v>
      </c>
      <c r="Q76" s="69">
        <f t="shared" si="0"/>
        <v>4.1666666666666664E-2</v>
      </c>
    </row>
    <row r="77" spans="1:17" ht="15.75" hidden="1" customHeight="1" thickBot="1" x14ac:dyDescent="0.35">
      <c r="A77" s="101" t="s">
        <v>85</v>
      </c>
      <c r="P77" s="80">
        <v>44202</v>
      </c>
      <c r="Q77" s="69">
        <f t="shared" si="0"/>
        <v>5.2083333333333329E-2</v>
      </c>
    </row>
    <row r="78" spans="1:17" ht="15.75" hidden="1" customHeight="1" thickBot="1" x14ac:dyDescent="0.35">
      <c r="A78" s="101" t="s">
        <v>86</v>
      </c>
      <c r="P78" s="80">
        <v>44203</v>
      </c>
      <c r="Q78" s="69">
        <f t="shared" si="0"/>
        <v>6.2499999999999993E-2</v>
      </c>
    </row>
    <row r="79" spans="1:17" ht="15.75" hidden="1" customHeight="1" thickBot="1" x14ac:dyDescent="0.35">
      <c r="A79" s="101" t="s">
        <v>87</v>
      </c>
      <c r="P79" s="80">
        <v>44204</v>
      </c>
      <c r="Q79" s="69">
        <f t="shared" si="0"/>
        <v>7.2916666666666657E-2</v>
      </c>
    </row>
    <row r="80" spans="1:17" ht="15.75" hidden="1" customHeight="1" thickBot="1" x14ac:dyDescent="0.35">
      <c r="A80" s="101" t="s">
        <v>88</v>
      </c>
      <c r="P80" s="80">
        <v>44205</v>
      </c>
      <c r="Q80" s="69">
        <f t="shared" si="0"/>
        <v>8.3333333333333329E-2</v>
      </c>
    </row>
    <row r="81" spans="1:17" ht="15.75" hidden="1" customHeight="1" thickBot="1" x14ac:dyDescent="0.35">
      <c r="A81" s="101" t="s">
        <v>89</v>
      </c>
      <c r="P81" s="80">
        <v>44206</v>
      </c>
      <c r="Q81" s="69">
        <f t="shared" si="0"/>
        <v>9.375E-2</v>
      </c>
    </row>
    <row r="82" spans="1:17" ht="15.75" hidden="1" customHeight="1" thickBot="1" x14ac:dyDescent="0.35">
      <c r="A82" s="101" t="s">
        <v>90</v>
      </c>
      <c r="P82" s="80">
        <v>44207</v>
      </c>
      <c r="Q82" s="69">
        <f t="shared" si="0"/>
        <v>0.10416666666666667</v>
      </c>
    </row>
    <row r="83" spans="1:17" ht="15.75" hidden="1" customHeight="1" thickBot="1" x14ac:dyDescent="0.35">
      <c r="A83" s="101" t="s">
        <v>91</v>
      </c>
      <c r="P83" s="80">
        <v>44208</v>
      </c>
      <c r="Q83" s="69">
        <f t="shared" si="0"/>
        <v>0.11458333333333334</v>
      </c>
    </row>
    <row r="84" spans="1:17" ht="15.75" hidden="1" customHeight="1" thickBot="1" x14ac:dyDescent="0.35">
      <c r="A84" s="101" t="s">
        <v>92</v>
      </c>
      <c r="P84" s="80">
        <v>44209</v>
      </c>
      <c r="Q84" s="69">
        <f t="shared" si="0"/>
        <v>0.125</v>
      </c>
    </row>
    <row r="85" spans="1:17" ht="15.75" hidden="1" customHeight="1" thickBot="1" x14ac:dyDescent="0.35">
      <c r="A85" s="101" t="s">
        <v>93</v>
      </c>
      <c r="P85" s="80">
        <v>44210</v>
      </c>
      <c r="Q85" s="69">
        <f t="shared" si="0"/>
        <v>0.13541666666666666</v>
      </c>
    </row>
    <row r="86" spans="1:17" ht="15.75" hidden="1" customHeight="1" thickBot="1" x14ac:dyDescent="0.35">
      <c r="A86" s="101" t="s">
        <v>94</v>
      </c>
      <c r="P86" s="80">
        <v>44211</v>
      </c>
      <c r="Q86" s="69">
        <f t="shared" si="0"/>
        <v>0.14583333333333331</v>
      </c>
    </row>
    <row r="87" spans="1:17" ht="15.75" hidden="1" customHeight="1" thickBot="1" x14ac:dyDescent="0.35">
      <c r="A87" s="101" t="s">
        <v>95</v>
      </c>
      <c r="P87" s="80">
        <v>44212</v>
      </c>
      <c r="Q87" s="69">
        <f t="shared" si="0"/>
        <v>0.15624999999999997</v>
      </c>
    </row>
    <row r="88" spans="1:17" ht="15.75" hidden="1" customHeight="1" thickBot="1" x14ac:dyDescent="0.35">
      <c r="A88" s="101" t="s">
        <v>96</v>
      </c>
      <c r="P88" s="80">
        <v>44213</v>
      </c>
      <c r="Q88" s="69">
        <f t="shared" si="0"/>
        <v>0.16666666666666663</v>
      </c>
    </row>
    <row r="89" spans="1:17" ht="15.75" hidden="1" customHeight="1" thickBot="1" x14ac:dyDescent="0.35">
      <c r="A89" s="101" t="s">
        <v>97</v>
      </c>
      <c r="P89" s="80">
        <v>44214</v>
      </c>
      <c r="Q89" s="69">
        <f t="shared" si="0"/>
        <v>0.17708333333333329</v>
      </c>
    </row>
    <row r="90" spans="1:17" ht="15.75" hidden="1" customHeight="1" thickBot="1" x14ac:dyDescent="0.35">
      <c r="A90" s="101" t="s">
        <v>98</v>
      </c>
      <c r="P90" s="80">
        <v>44215</v>
      </c>
      <c r="Q90" s="69">
        <f t="shared" si="0"/>
        <v>0.18749999999999994</v>
      </c>
    </row>
    <row r="91" spans="1:17" ht="15.75" hidden="1" customHeight="1" thickBot="1" x14ac:dyDescent="0.35">
      <c r="A91" s="101" t="s">
        <v>99</v>
      </c>
      <c r="P91" s="80">
        <v>44216</v>
      </c>
      <c r="Q91" s="69">
        <f t="shared" si="0"/>
        <v>0.1979166666666666</v>
      </c>
    </row>
    <row r="92" spans="1:17" ht="15.75" hidden="1" customHeight="1" thickBot="1" x14ac:dyDescent="0.35">
      <c r="A92" s="101" t="s">
        <v>100</v>
      </c>
      <c r="P92" s="80">
        <v>44217</v>
      </c>
      <c r="Q92" s="69">
        <f t="shared" si="0"/>
        <v>0.20833333333333326</v>
      </c>
    </row>
    <row r="93" spans="1:17" ht="15.75" hidden="1" customHeight="1" thickBot="1" x14ac:dyDescent="0.35">
      <c r="A93" s="101" t="s">
        <v>101</v>
      </c>
      <c r="P93" s="80">
        <v>44218</v>
      </c>
      <c r="Q93" s="69">
        <f t="shared" si="0"/>
        <v>0.21874999999999992</v>
      </c>
    </row>
    <row r="94" spans="1:17" ht="15.75" hidden="1" customHeight="1" thickBot="1" x14ac:dyDescent="0.35">
      <c r="A94" s="101" t="s">
        <v>102</v>
      </c>
      <c r="P94" s="80">
        <v>44219</v>
      </c>
      <c r="Q94" s="69">
        <f t="shared" si="0"/>
        <v>0.22916666666666657</v>
      </c>
    </row>
    <row r="95" spans="1:17" ht="15.75" hidden="1" customHeight="1" thickBot="1" x14ac:dyDescent="0.35">
      <c r="A95" s="101" t="s">
        <v>103</v>
      </c>
      <c r="P95" s="80">
        <v>44220</v>
      </c>
      <c r="Q95" s="69">
        <f t="shared" si="0"/>
        <v>0.23958333333333323</v>
      </c>
    </row>
    <row r="96" spans="1:17" ht="15.75" hidden="1" customHeight="1" thickBot="1" x14ac:dyDescent="0.35">
      <c r="A96" s="101" t="s">
        <v>104</v>
      </c>
      <c r="P96" s="80">
        <v>44221</v>
      </c>
      <c r="Q96" s="69">
        <f t="shared" si="0"/>
        <v>0.24999999999999989</v>
      </c>
    </row>
    <row r="97" spans="1:17" ht="15.75" hidden="1" customHeight="1" thickBot="1" x14ac:dyDescent="0.35">
      <c r="A97" s="101" t="s">
        <v>105</v>
      </c>
      <c r="P97" s="80">
        <v>44222</v>
      </c>
      <c r="Q97" s="69">
        <f t="shared" si="0"/>
        <v>0.26041666666666657</v>
      </c>
    </row>
    <row r="98" spans="1:17" ht="15.75" hidden="1" customHeight="1" thickBot="1" x14ac:dyDescent="0.35">
      <c r="A98" s="101" t="s">
        <v>106</v>
      </c>
      <c r="P98" s="80">
        <v>44223</v>
      </c>
      <c r="Q98" s="69">
        <f t="shared" si="0"/>
        <v>0.27083333333333326</v>
      </c>
    </row>
    <row r="99" spans="1:17" ht="15.75" hidden="1" customHeight="1" thickBot="1" x14ac:dyDescent="0.35">
      <c r="A99" s="101" t="s">
        <v>107</v>
      </c>
      <c r="P99" s="80">
        <v>44224</v>
      </c>
      <c r="Q99" s="69">
        <f t="shared" si="0"/>
        <v>0.28124999999999994</v>
      </c>
    </row>
    <row r="100" spans="1:17" ht="15.75" hidden="1" customHeight="1" thickBot="1" x14ac:dyDescent="0.35">
      <c r="A100" s="101" t="s">
        <v>108</v>
      </c>
      <c r="P100" s="80">
        <v>44225</v>
      </c>
      <c r="Q100" s="69">
        <f t="shared" si="0"/>
        <v>0.29166666666666663</v>
      </c>
    </row>
    <row r="101" spans="1:17" ht="15.75" hidden="1" customHeight="1" thickBot="1" x14ac:dyDescent="0.35">
      <c r="A101" s="101" t="s">
        <v>109</v>
      </c>
      <c r="P101" s="80">
        <v>44226</v>
      </c>
      <c r="Q101" s="69">
        <f t="shared" si="0"/>
        <v>0.30208333333333331</v>
      </c>
    </row>
    <row r="102" spans="1:17" ht="15.75" hidden="1" customHeight="1" thickBot="1" x14ac:dyDescent="0.35">
      <c r="A102" s="101" t="s">
        <v>110</v>
      </c>
      <c r="P102" s="80">
        <v>44227</v>
      </c>
      <c r="Q102" s="69">
        <f t="shared" si="0"/>
        <v>0.3125</v>
      </c>
    </row>
    <row r="103" spans="1:17" ht="15.75" hidden="1" customHeight="1" thickBot="1" x14ac:dyDescent="0.35">
      <c r="A103" s="101" t="s">
        <v>111</v>
      </c>
      <c r="P103" s="80">
        <v>44228</v>
      </c>
      <c r="Q103" s="69">
        <f t="shared" si="0"/>
        <v>0.32291666666666669</v>
      </c>
    </row>
    <row r="104" spans="1:17" ht="15.75" hidden="1" customHeight="1" thickBot="1" x14ac:dyDescent="0.35">
      <c r="A104" s="101" t="s">
        <v>112</v>
      </c>
      <c r="P104" s="80">
        <v>44229</v>
      </c>
      <c r="Q104" s="69">
        <f t="shared" si="0"/>
        <v>0.33333333333333337</v>
      </c>
    </row>
    <row r="105" spans="1:17" ht="15.75" hidden="1" customHeight="1" thickBot="1" x14ac:dyDescent="0.35">
      <c r="A105" s="101" t="s">
        <v>113</v>
      </c>
      <c r="P105" s="80">
        <v>44230</v>
      </c>
      <c r="Q105" s="69">
        <f t="shared" si="0"/>
        <v>0.34375000000000006</v>
      </c>
    </row>
    <row r="106" spans="1:17" ht="15.75" hidden="1" customHeight="1" thickBot="1" x14ac:dyDescent="0.35">
      <c r="A106" s="101" t="s">
        <v>386</v>
      </c>
      <c r="P106" s="80">
        <v>44231</v>
      </c>
      <c r="Q106" s="69">
        <f t="shared" si="0"/>
        <v>0.35416666666666674</v>
      </c>
    </row>
    <row r="107" spans="1:17" ht="15.75" hidden="1" customHeight="1" thickBot="1" x14ac:dyDescent="0.35">
      <c r="A107" s="101" t="s">
        <v>114</v>
      </c>
      <c r="P107" s="80">
        <v>44232</v>
      </c>
      <c r="Q107" s="69">
        <f t="shared" si="0"/>
        <v>0.36458333333333343</v>
      </c>
    </row>
    <row r="108" spans="1:17" ht="15.75" hidden="1" customHeight="1" thickBot="1" x14ac:dyDescent="0.35">
      <c r="A108" s="101" t="s">
        <v>115</v>
      </c>
      <c r="P108" s="80">
        <v>44233</v>
      </c>
      <c r="Q108" s="69">
        <f t="shared" si="0"/>
        <v>0.37500000000000011</v>
      </c>
    </row>
    <row r="109" spans="1:17" ht="15.75" hidden="1" customHeight="1" thickBot="1" x14ac:dyDescent="0.35">
      <c r="A109" s="101" t="s">
        <v>116</v>
      </c>
      <c r="P109" s="80">
        <v>44234</v>
      </c>
      <c r="Q109" s="69">
        <f t="shared" si="0"/>
        <v>0.3854166666666668</v>
      </c>
    </row>
    <row r="110" spans="1:17" ht="15.75" hidden="1" customHeight="1" thickBot="1" x14ac:dyDescent="0.35">
      <c r="A110" s="101" t="s">
        <v>117</v>
      </c>
      <c r="P110" s="80">
        <v>44235</v>
      </c>
      <c r="Q110" s="69">
        <f t="shared" si="0"/>
        <v>0.39583333333333348</v>
      </c>
    </row>
    <row r="111" spans="1:17" ht="15.75" hidden="1" customHeight="1" thickBot="1" x14ac:dyDescent="0.35">
      <c r="A111" s="101" t="s">
        <v>118</v>
      </c>
      <c r="P111" s="80">
        <v>44236</v>
      </c>
      <c r="Q111" s="69">
        <f t="shared" si="0"/>
        <v>0.40625000000000017</v>
      </c>
    </row>
    <row r="112" spans="1:17" ht="15.75" hidden="1" customHeight="1" thickBot="1" x14ac:dyDescent="0.35">
      <c r="A112" s="101" t="s">
        <v>119</v>
      </c>
      <c r="P112" s="80">
        <v>44237</v>
      </c>
      <c r="Q112" s="69">
        <f>Q111+$C$408</f>
        <v>0.41666666666666685</v>
      </c>
    </row>
    <row r="113" spans="1:17" ht="15.75" hidden="1" customHeight="1" thickBot="1" x14ac:dyDescent="0.35">
      <c r="A113" s="101" t="s">
        <v>443</v>
      </c>
      <c r="P113" s="80">
        <v>44238</v>
      </c>
      <c r="Q113" s="69">
        <f t="shared" ref="Q113:Q136" si="1">Q112+$C$408</f>
        <v>0.42708333333333354</v>
      </c>
    </row>
    <row r="114" spans="1:17" ht="15.75" hidden="1" customHeight="1" thickBot="1" x14ac:dyDescent="0.35">
      <c r="A114" s="101" t="s">
        <v>120</v>
      </c>
      <c r="P114" s="80">
        <v>44239</v>
      </c>
      <c r="Q114" s="69">
        <f t="shared" si="1"/>
        <v>0.43750000000000022</v>
      </c>
    </row>
    <row r="115" spans="1:17" ht="15.75" hidden="1" customHeight="1" thickBot="1" x14ac:dyDescent="0.35">
      <c r="A115" s="101" t="s">
        <v>121</v>
      </c>
      <c r="P115" s="80">
        <v>44240</v>
      </c>
      <c r="Q115" s="69">
        <f t="shared" si="1"/>
        <v>0.44791666666666691</v>
      </c>
    </row>
    <row r="116" spans="1:17" ht="15.75" hidden="1" customHeight="1" thickBot="1" x14ac:dyDescent="0.35">
      <c r="A116" s="101" t="s">
        <v>122</v>
      </c>
      <c r="P116" s="80">
        <v>44241</v>
      </c>
      <c r="Q116" s="69">
        <f t="shared" si="1"/>
        <v>0.45833333333333359</v>
      </c>
    </row>
    <row r="117" spans="1:17" ht="15.75" hidden="1" customHeight="1" thickBot="1" x14ac:dyDescent="0.35">
      <c r="A117" s="101" t="s">
        <v>123</v>
      </c>
      <c r="P117" s="80">
        <v>44242</v>
      </c>
      <c r="Q117" s="69">
        <f t="shared" si="1"/>
        <v>0.46875000000000028</v>
      </c>
    </row>
    <row r="118" spans="1:17" ht="15.75" hidden="1" customHeight="1" thickBot="1" x14ac:dyDescent="0.35">
      <c r="A118" s="101" t="s">
        <v>124</v>
      </c>
      <c r="P118" s="80">
        <v>44243</v>
      </c>
      <c r="Q118" s="69">
        <f t="shared" si="1"/>
        <v>0.47916666666666696</v>
      </c>
    </row>
    <row r="119" spans="1:17" ht="15.75" hidden="1" customHeight="1" thickBot="1" x14ac:dyDescent="0.35">
      <c r="A119" s="101" t="s">
        <v>125</v>
      </c>
      <c r="P119" s="80">
        <v>44244</v>
      </c>
      <c r="Q119" s="69">
        <f t="shared" si="1"/>
        <v>0.48958333333333365</v>
      </c>
    </row>
    <row r="120" spans="1:17" ht="15.75" hidden="1" customHeight="1" thickBot="1" x14ac:dyDescent="0.35">
      <c r="A120" s="101" t="s">
        <v>126</v>
      </c>
      <c r="P120" s="80">
        <v>44245</v>
      </c>
      <c r="Q120" s="69">
        <f t="shared" si="1"/>
        <v>0.50000000000000033</v>
      </c>
    </row>
    <row r="121" spans="1:17" ht="15.75" hidden="1" customHeight="1" thickBot="1" x14ac:dyDescent="0.35">
      <c r="A121" s="101" t="s">
        <v>127</v>
      </c>
      <c r="P121" s="80">
        <v>44246</v>
      </c>
      <c r="Q121" s="69">
        <f t="shared" si="1"/>
        <v>0.51041666666666696</v>
      </c>
    </row>
    <row r="122" spans="1:17" ht="15.75" hidden="1" customHeight="1" thickBot="1" x14ac:dyDescent="0.35">
      <c r="A122" s="101" t="s">
        <v>128</v>
      </c>
      <c r="P122" s="80">
        <v>44247</v>
      </c>
      <c r="Q122" s="69">
        <f t="shared" si="1"/>
        <v>0.52083333333333359</v>
      </c>
    </row>
    <row r="123" spans="1:17" ht="15.75" hidden="1" customHeight="1" thickBot="1" x14ac:dyDescent="0.35">
      <c r="A123" s="101" t="s">
        <v>129</v>
      </c>
      <c r="P123" s="80">
        <v>44248</v>
      </c>
      <c r="Q123" s="69">
        <f t="shared" si="1"/>
        <v>0.53125000000000022</v>
      </c>
    </row>
    <row r="124" spans="1:17" ht="15.75" hidden="1" customHeight="1" thickBot="1" x14ac:dyDescent="0.35">
      <c r="A124" s="101" t="s">
        <v>130</v>
      </c>
      <c r="P124" s="80">
        <v>44249</v>
      </c>
      <c r="Q124" s="69">
        <f t="shared" si="1"/>
        <v>0.54166666666666685</v>
      </c>
    </row>
    <row r="125" spans="1:17" ht="15.75" hidden="1" customHeight="1" thickBot="1" x14ac:dyDescent="0.35">
      <c r="A125" s="101" t="s">
        <v>387</v>
      </c>
      <c r="P125" s="80">
        <v>44250</v>
      </c>
      <c r="Q125" s="69">
        <f t="shared" si="1"/>
        <v>0.55208333333333348</v>
      </c>
    </row>
    <row r="126" spans="1:17" ht="15.75" hidden="1" customHeight="1" thickBot="1" x14ac:dyDescent="0.35">
      <c r="A126" s="101" t="s">
        <v>131</v>
      </c>
      <c r="P126" s="80">
        <v>44251</v>
      </c>
      <c r="Q126" s="69">
        <f t="shared" si="1"/>
        <v>0.56250000000000011</v>
      </c>
    </row>
    <row r="127" spans="1:17" ht="15.75" hidden="1" customHeight="1" thickBot="1" x14ac:dyDescent="0.35">
      <c r="A127" s="101" t="s">
        <v>132</v>
      </c>
      <c r="P127" s="80">
        <v>44252</v>
      </c>
      <c r="Q127" s="69">
        <f t="shared" si="1"/>
        <v>0.57291666666666674</v>
      </c>
    </row>
    <row r="128" spans="1:17" ht="15.75" hidden="1" customHeight="1" thickBot="1" x14ac:dyDescent="0.35">
      <c r="A128" s="101" t="s">
        <v>133</v>
      </c>
      <c r="P128" s="80">
        <v>44253</v>
      </c>
      <c r="Q128" s="69">
        <f t="shared" si="1"/>
        <v>0.58333333333333337</v>
      </c>
    </row>
    <row r="129" spans="1:17" ht="15.75" hidden="1" customHeight="1" thickBot="1" x14ac:dyDescent="0.35">
      <c r="A129" s="101" t="s">
        <v>134</v>
      </c>
      <c r="P129" s="80">
        <v>44254</v>
      </c>
      <c r="Q129" s="69">
        <f t="shared" si="1"/>
        <v>0.59375</v>
      </c>
    </row>
    <row r="130" spans="1:17" ht="15.75" hidden="1" customHeight="1" thickBot="1" x14ac:dyDescent="0.35">
      <c r="A130" s="101" t="s">
        <v>135</v>
      </c>
      <c r="P130" s="80">
        <v>44255</v>
      </c>
      <c r="Q130" s="69">
        <f t="shared" si="1"/>
        <v>0.60416666666666663</v>
      </c>
    </row>
    <row r="131" spans="1:17" ht="15.75" hidden="1" customHeight="1" thickBot="1" x14ac:dyDescent="0.35">
      <c r="A131" s="101" t="s">
        <v>136</v>
      </c>
      <c r="P131" s="80">
        <v>44256</v>
      </c>
      <c r="Q131" s="69">
        <f t="shared" si="1"/>
        <v>0.61458333333333326</v>
      </c>
    </row>
    <row r="132" spans="1:17" ht="15.75" hidden="1" customHeight="1" thickBot="1" x14ac:dyDescent="0.35">
      <c r="A132" s="101" t="s">
        <v>137</v>
      </c>
      <c r="P132" s="80">
        <v>44257</v>
      </c>
      <c r="Q132" s="69">
        <f t="shared" si="1"/>
        <v>0.62499999999999989</v>
      </c>
    </row>
    <row r="133" spans="1:17" ht="15.75" hidden="1" customHeight="1" thickBot="1" x14ac:dyDescent="0.35">
      <c r="A133" s="101" t="s">
        <v>138</v>
      </c>
      <c r="P133" s="80">
        <v>44258</v>
      </c>
      <c r="Q133" s="69">
        <f t="shared" si="1"/>
        <v>0.63541666666666652</v>
      </c>
    </row>
    <row r="134" spans="1:17" ht="15.75" hidden="1" customHeight="1" thickBot="1" x14ac:dyDescent="0.35">
      <c r="A134" s="101" t="s">
        <v>139</v>
      </c>
      <c r="P134" s="80">
        <v>44259</v>
      </c>
      <c r="Q134" s="69">
        <f t="shared" si="1"/>
        <v>0.64583333333333315</v>
      </c>
    </row>
    <row r="135" spans="1:17" ht="15.75" hidden="1" customHeight="1" thickBot="1" x14ac:dyDescent="0.35">
      <c r="A135" s="101" t="s">
        <v>140</v>
      </c>
      <c r="P135" s="80">
        <v>44260</v>
      </c>
      <c r="Q135" s="69">
        <f t="shared" si="1"/>
        <v>0.65624999999999978</v>
      </c>
    </row>
    <row r="136" spans="1:17" ht="15.75" hidden="1" customHeight="1" thickBot="1" x14ac:dyDescent="0.35">
      <c r="A136" s="101" t="s">
        <v>141</v>
      </c>
      <c r="P136" s="80">
        <v>44261</v>
      </c>
      <c r="Q136" s="69">
        <f t="shared" si="1"/>
        <v>0.66666666666666641</v>
      </c>
    </row>
    <row r="137" spans="1:17" ht="15.75" hidden="1" customHeight="1" thickBot="1" x14ac:dyDescent="0.35">
      <c r="A137" s="101" t="s">
        <v>142</v>
      </c>
      <c r="P137" s="80">
        <v>44262</v>
      </c>
      <c r="Q137" s="69">
        <f t="shared" ref="Q137:Q168" si="2">Q136+$C$408</f>
        <v>0.67708333333333304</v>
      </c>
    </row>
    <row r="138" spans="1:17" ht="15.75" hidden="1" customHeight="1" thickBot="1" x14ac:dyDescent="0.35">
      <c r="A138" s="101" t="s">
        <v>143</v>
      </c>
      <c r="P138" s="80">
        <v>44263</v>
      </c>
      <c r="Q138" s="69">
        <f t="shared" si="2"/>
        <v>0.68749999999999967</v>
      </c>
    </row>
    <row r="139" spans="1:17" ht="15.75" hidden="1" customHeight="1" thickBot="1" x14ac:dyDescent="0.35">
      <c r="A139" s="101" t="s">
        <v>144</v>
      </c>
      <c r="P139" s="80">
        <v>44264</v>
      </c>
      <c r="Q139" s="69">
        <f t="shared" si="2"/>
        <v>0.6979166666666663</v>
      </c>
    </row>
    <row r="140" spans="1:17" ht="15.75" hidden="1" customHeight="1" thickBot="1" x14ac:dyDescent="0.35">
      <c r="A140" s="101" t="s">
        <v>145</v>
      </c>
      <c r="P140" s="80">
        <v>44265</v>
      </c>
      <c r="Q140" s="69">
        <f t="shared" si="2"/>
        <v>0.70833333333333293</v>
      </c>
    </row>
    <row r="141" spans="1:17" ht="15.75" hidden="1" customHeight="1" thickBot="1" x14ac:dyDescent="0.35">
      <c r="A141" s="101" t="s">
        <v>439</v>
      </c>
      <c r="P141" s="80">
        <v>44266</v>
      </c>
      <c r="Q141" s="69">
        <f t="shared" si="2"/>
        <v>0.71874999999999956</v>
      </c>
    </row>
    <row r="142" spans="1:17" ht="15.75" hidden="1" customHeight="1" thickBot="1" x14ac:dyDescent="0.35">
      <c r="A142" s="101" t="s">
        <v>146</v>
      </c>
      <c r="P142" s="80">
        <v>44267</v>
      </c>
      <c r="Q142" s="69">
        <f t="shared" si="2"/>
        <v>0.72916666666666619</v>
      </c>
    </row>
    <row r="143" spans="1:17" ht="15.75" hidden="1" customHeight="1" thickBot="1" x14ac:dyDescent="0.35">
      <c r="A143" s="101" t="s">
        <v>147</v>
      </c>
      <c r="P143" s="80">
        <v>44268</v>
      </c>
      <c r="Q143" s="69">
        <f t="shared" si="2"/>
        <v>0.73958333333333282</v>
      </c>
    </row>
    <row r="144" spans="1:17" ht="15.75" hidden="1" customHeight="1" thickBot="1" x14ac:dyDescent="0.35">
      <c r="A144" s="101" t="s">
        <v>148</v>
      </c>
      <c r="P144" s="80">
        <v>44269</v>
      </c>
      <c r="Q144" s="69">
        <f t="shared" si="2"/>
        <v>0.74999999999999944</v>
      </c>
    </row>
    <row r="145" spans="1:17" ht="15.75" hidden="1" customHeight="1" thickBot="1" x14ac:dyDescent="0.35">
      <c r="A145" s="101" t="s">
        <v>149</v>
      </c>
      <c r="P145" s="80">
        <v>44270</v>
      </c>
      <c r="Q145" s="69">
        <f t="shared" si="2"/>
        <v>0.76041666666666607</v>
      </c>
    </row>
    <row r="146" spans="1:17" ht="15.75" hidden="1" customHeight="1" thickBot="1" x14ac:dyDescent="0.35">
      <c r="A146" s="101" t="s">
        <v>150</v>
      </c>
      <c r="P146" s="80">
        <v>44271</v>
      </c>
      <c r="Q146" s="69">
        <f t="shared" si="2"/>
        <v>0.7708333333333327</v>
      </c>
    </row>
    <row r="147" spans="1:17" ht="15.75" hidden="1" customHeight="1" thickBot="1" x14ac:dyDescent="0.35">
      <c r="A147" s="101" t="s">
        <v>151</v>
      </c>
      <c r="P147" s="80">
        <v>44272</v>
      </c>
      <c r="Q147" s="69">
        <f t="shared" si="2"/>
        <v>0.78124999999999933</v>
      </c>
    </row>
    <row r="148" spans="1:17" ht="15.75" hidden="1" customHeight="1" thickBot="1" x14ac:dyDescent="0.35">
      <c r="A148" s="101" t="s">
        <v>152</v>
      </c>
      <c r="P148" s="80">
        <v>44273</v>
      </c>
      <c r="Q148" s="69">
        <f t="shared" si="2"/>
        <v>0.79166666666666596</v>
      </c>
    </row>
    <row r="149" spans="1:17" ht="15.75" hidden="1" customHeight="1" thickBot="1" x14ac:dyDescent="0.35">
      <c r="A149" s="101" t="s">
        <v>153</v>
      </c>
      <c r="P149" s="80">
        <v>44274</v>
      </c>
      <c r="Q149" s="69">
        <f t="shared" si="2"/>
        <v>0.80208333333333259</v>
      </c>
    </row>
    <row r="150" spans="1:17" ht="15.75" hidden="1" customHeight="1" thickBot="1" x14ac:dyDescent="0.35">
      <c r="A150" s="101" t="s">
        <v>154</v>
      </c>
      <c r="P150" s="80">
        <v>44275</v>
      </c>
      <c r="Q150" s="69">
        <f t="shared" si="2"/>
        <v>0.81249999999999922</v>
      </c>
    </row>
    <row r="151" spans="1:17" ht="15.75" hidden="1" customHeight="1" thickBot="1" x14ac:dyDescent="0.35">
      <c r="A151" s="101" t="s">
        <v>155</v>
      </c>
      <c r="P151" s="80">
        <v>44276</v>
      </c>
      <c r="Q151" s="69">
        <f t="shared" si="2"/>
        <v>0.82291666666666585</v>
      </c>
    </row>
    <row r="152" spans="1:17" ht="15.75" hidden="1" customHeight="1" thickBot="1" x14ac:dyDescent="0.35">
      <c r="A152" s="101" t="s">
        <v>156</v>
      </c>
      <c r="P152" s="80">
        <v>44277</v>
      </c>
      <c r="Q152" s="69">
        <f t="shared" si="2"/>
        <v>0.83333333333333248</v>
      </c>
    </row>
    <row r="153" spans="1:17" ht="15.75" hidden="1" customHeight="1" thickBot="1" x14ac:dyDescent="0.35">
      <c r="A153" s="101" t="s">
        <v>157</v>
      </c>
      <c r="P153" s="80">
        <v>44278</v>
      </c>
      <c r="Q153" s="69">
        <f t="shared" si="2"/>
        <v>0.84374999999999911</v>
      </c>
    </row>
    <row r="154" spans="1:17" ht="15.75" hidden="1" customHeight="1" thickBot="1" x14ac:dyDescent="0.35">
      <c r="A154" s="101" t="s">
        <v>158</v>
      </c>
      <c r="P154" s="80">
        <v>44279</v>
      </c>
      <c r="Q154" s="69">
        <f t="shared" si="2"/>
        <v>0.85416666666666574</v>
      </c>
    </row>
    <row r="155" spans="1:17" ht="15.75" hidden="1" customHeight="1" thickBot="1" x14ac:dyDescent="0.35">
      <c r="A155" s="101" t="s">
        <v>159</v>
      </c>
      <c r="P155" s="80">
        <v>44280</v>
      </c>
      <c r="Q155" s="69">
        <f t="shared" si="2"/>
        <v>0.86458333333333237</v>
      </c>
    </row>
    <row r="156" spans="1:17" ht="15.75" hidden="1" customHeight="1" thickBot="1" x14ac:dyDescent="0.35">
      <c r="A156" s="101" t="s">
        <v>160</v>
      </c>
      <c r="P156" s="80">
        <v>44281</v>
      </c>
      <c r="Q156" s="69">
        <f t="shared" si="2"/>
        <v>0.874999999999999</v>
      </c>
    </row>
    <row r="157" spans="1:17" ht="15.75" hidden="1" customHeight="1" thickBot="1" x14ac:dyDescent="0.35">
      <c r="A157" s="101" t="s">
        <v>161</v>
      </c>
      <c r="P157" s="80">
        <v>44282</v>
      </c>
      <c r="Q157" s="69">
        <f t="shared" si="2"/>
        <v>0.88541666666666563</v>
      </c>
    </row>
    <row r="158" spans="1:17" ht="15.75" hidden="1" customHeight="1" thickBot="1" x14ac:dyDescent="0.35">
      <c r="A158" s="101" t="s">
        <v>162</v>
      </c>
      <c r="P158" s="80">
        <v>44283</v>
      </c>
      <c r="Q158" s="69">
        <f t="shared" si="2"/>
        <v>0.89583333333333226</v>
      </c>
    </row>
    <row r="159" spans="1:17" ht="15.75" hidden="1" customHeight="1" thickBot="1" x14ac:dyDescent="0.35">
      <c r="A159" s="101" t="s">
        <v>163</v>
      </c>
      <c r="P159" s="80">
        <v>44284</v>
      </c>
      <c r="Q159" s="69">
        <f t="shared" si="2"/>
        <v>0.90624999999999889</v>
      </c>
    </row>
    <row r="160" spans="1:17" ht="15.75" hidden="1" customHeight="1" thickBot="1" x14ac:dyDescent="0.35">
      <c r="A160" s="101" t="s">
        <v>164</v>
      </c>
      <c r="P160" s="80">
        <v>44285</v>
      </c>
      <c r="Q160" s="69">
        <f t="shared" si="2"/>
        <v>0.91666666666666552</v>
      </c>
    </row>
    <row r="161" spans="1:17" ht="15.75" hidden="1" customHeight="1" thickBot="1" x14ac:dyDescent="0.35">
      <c r="A161" s="101" t="s">
        <v>165</v>
      </c>
      <c r="P161" s="80">
        <v>44286</v>
      </c>
      <c r="Q161" s="69">
        <f t="shared" si="2"/>
        <v>0.92708333333333215</v>
      </c>
    </row>
    <row r="162" spans="1:17" ht="15.75" hidden="1" customHeight="1" thickBot="1" x14ac:dyDescent="0.35">
      <c r="A162" s="101" t="s">
        <v>166</v>
      </c>
      <c r="P162" s="80">
        <v>44287</v>
      </c>
      <c r="Q162" s="69">
        <f t="shared" si="2"/>
        <v>0.93749999999999878</v>
      </c>
    </row>
    <row r="163" spans="1:17" ht="15.75" hidden="1" customHeight="1" thickBot="1" x14ac:dyDescent="0.35">
      <c r="A163" s="101" t="s">
        <v>167</v>
      </c>
      <c r="P163" s="80">
        <v>44288</v>
      </c>
      <c r="Q163" s="69">
        <f t="shared" si="2"/>
        <v>0.94791666666666541</v>
      </c>
    </row>
    <row r="164" spans="1:17" ht="15.75" hidden="1" customHeight="1" thickBot="1" x14ac:dyDescent="0.35">
      <c r="A164" s="101" t="s">
        <v>168</v>
      </c>
      <c r="P164" s="80">
        <v>44289</v>
      </c>
      <c r="Q164" s="69">
        <f t="shared" si="2"/>
        <v>0.95833333333333204</v>
      </c>
    </row>
    <row r="165" spans="1:17" ht="15.75" hidden="1" customHeight="1" thickBot="1" x14ac:dyDescent="0.35">
      <c r="A165" s="101" t="s">
        <v>169</v>
      </c>
      <c r="P165" s="80">
        <v>44290</v>
      </c>
      <c r="Q165" s="69">
        <f t="shared" si="2"/>
        <v>0.96874999999999867</v>
      </c>
    </row>
    <row r="166" spans="1:17" ht="15.75" hidden="1" customHeight="1" thickBot="1" x14ac:dyDescent="0.35">
      <c r="A166" s="101" t="s">
        <v>170</v>
      </c>
      <c r="P166" s="80">
        <v>44291</v>
      </c>
      <c r="Q166" s="69">
        <f t="shared" si="2"/>
        <v>0.9791666666666653</v>
      </c>
    </row>
    <row r="167" spans="1:17" ht="15.75" hidden="1" customHeight="1" thickBot="1" x14ac:dyDescent="0.35">
      <c r="A167" s="101" t="s">
        <v>171</v>
      </c>
      <c r="P167" s="80">
        <v>44292</v>
      </c>
      <c r="Q167" s="69">
        <f t="shared" si="2"/>
        <v>0.98958333333333193</v>
      </c>
    </row>
    <row r="168" spans="1:17" ht="15.75" hidden="1" customHeight="1" thickBot="1" x14ac:dyDescent="0.35">
      <c r="A168" s="101" t="s">
        <v>172</v>
      </c>
      <c r="P168" s="80">
        <v>44293</v>
      </c>
      <c r="Q168" s="69">
        <f t="shared" si="2"/>
        <v>0.99999999999999856</v>
      </c>
    </row>
    <row r="169" spans="1:17" ht="15.75" hidden="1" customHeight="1" thickBot="1" x14ac:dyDescent="0.35">
      <c r="A169" s="101" t="s">
        <v>173</v>
      </c>
      <c r="P169" s="80">
        <v>44294</v>
      </c>
    </row>
    <row r="170" spans="1:17" ht="15.75" hidden="1" customHeight="1" thickBot="1" x14ac:dyDescent="0.35">
      <c r="A170" s="101" t="s">
        <v>174</v>
      </c>
      <c r="P170" s="80">
        <v>44295</v>
      </c>
    </row>
    <row r="171" spans="1:17" ht="15.75" hidden="1" customHeight="1" thickBot="1" x14ac:dyDescent="0.35">
      <c r="A171" s="101" t="s">
        <v>175</v>
      </c>
      <c r="P171" s="80">
        <v>44296</v>
      </c>
    </row>
    <row r="172" spans="1:17" ht="15.75" hidden="1" customHeight="1" thickBot="1" x14ac:dyDescent="0.35">
      <c r="A172" s="101" t="s">
        <v>176</v>
      </c>
      <c r="P172" s="80">
        <v>44297</v>
      </c>
    </row>
    <row r="173" spans="1:17" ht="15.75" hidden="1" customHeight="1" thickBot="1" x14ac:dyDescent="0.35">
      <c r="A173" s="101" t="s">
        <v>177</v>
      </c>
      <c r="P173" s="80">
        <v>44298</v>
      </c>
    </row>
    <row r="174" spans="1:17" ht="15.75" hidden="1" customHeight="1" thickBot="1" x14ac:dyDescent="0.35">
      <c r="A174" s="101" t="s">
        <v>178</v>
      </c>
      <c r="P174" s="80">
        <v>44299</v>
      </c>
    </row>
    <row r="175" spans="1:17" ht="15.75" hidden="1" customHeight="1" thickBot="1" x14ac:dyDescent="0.35">
      <c r="A175" s="101" t="s">
        <v>179</v>
      </c>
      <c r="P175" s="80">
        <v>44300</v>
      </c>
    </row>
    <row r="176" spans="1:17" ht="15.75" hidden="1" customHeight="1" thickBot="1" x14ac:dyDescent="0.35">
      <c r="A176" s="101" t="s">
        <v>180</v>
      </c>
      <c r="P176" s="80">
        <v>44301</v>
      </c>
    </row>
    <row r="177" spans="1:16" ht="15.75" hidden="1" customHeight="1" thickBot="1" x14ac:dyDescent="0.35">
      <c r="A177" s="101" t="s">
        <v>181</v>
      </c>
      <c r="P177" s="80">
        <v>44302</v>
      </c>
    </row>
    <row r="178" spans="1:16" ht="15.75" hidden="1" customHeight="1" thickBot="1" x14ac:dyDescent="0.35">
      <c r="A178" s="101" t="s">
        <v>182</v>
      </c>
      <c r="P178" s="80">
        <v>44303</v>
      </c>
    </row>
    <row r="179" spans="1:16" ht="15.75" hidden="1" customHeight="1" thickBot="1" x14ac:dyDescent="0.35">
      <c r="A179" s="101" t="s">
        <v>183</v>
      </c>
      <c r="P179" s="80">
        <v>44304</v>
      </c>
    </row>
    <row r="180" spans="1:16" ht="15.75" hidden="1" customHeight="1" thickBot="1" x14ac:dyDescent="0.35">
      <c r="A180" s="101" t="s">
        <v>184</v>
      </c>
      <c r="P180" s="80">
        <v>44305</v>
      </c>
    </row>
    <row r="181" spans="1:16" ht="15.75" hidden="1" customHeight="1" thickBot="1" x14ac:dyDescent="0.35">
      <c r="A181" s="101" t="s">
        <v>185</v>
      </c>
      <c r="P181" s="80">
        <v>44306</v>
      </c>
    </row>
    <row r="182" spans="1:16" ht="15.75" hidden="1" customHeight="1" thickBot="1" x14ac:dyDescent="0.35">
      <c r="A182" s="101" t="s">
        <v>186</v>
      </c>
      <c r="P182" s="80">
        <v>44307</v>
      </c>
    </row>
    <row r="183" spans="1:16" ht="15.75" hidden="1" customHeight="1" thickBot="1" x14ac:dyDescent="0.35">
      <c r="A183" s="101" t="s">
        <v>187</v>
      </c>
      <c r="P183" s="80">
        <v>44308</v>
      </c>
    </row>
    <row r="184" spans="1:16" ht="15.75" hidden="1" customHeight="1" thickBot="1" x14ac:dyDescent="0.35">
      <c r="A184" s="101" t="s">
        <v>188</v>
      </c>
      <c r="P184" s="80">
        <v>44309</v>
      </c>
    </row>
    <row r="185" spans="1:16" ht="15.75" hidden="1" customHeight="1" thickBot="1" x14ac:dyDescent="0.35">
      <c r="A185" s="101" t="s">
        <v>189</v>
      </c>
      <c r="P185" s="80">
        <v>44310</v>
      </c>
    </row>
    <row r="186" spans="1:16" ht="15.75" hidden="1" customHeight="1" thickBot="1" x14ac:dyDescent="0.35">
      <c r="A186" s="101" t="s">
        <v>190</v>
      </c>
      <c r="P186" s="80">
        <v>44311</v>
      </c>
    </row>
    <row r="187" spans="1:16" ht="15.75" hidden="1" customHeight="1" thickBot="1" x14ac:dyDescent="0.35">
      <c r="A187" s="101" t="s">
        <v>191</v>
      </c>
      <c r="P187" s="80">
        <v>44312</v>
      </c>
    </row>
    <row r="188" spans="1:16" ht="15.75" hidden="1" customHeight="1" thickBot="1" x14ac:dyDescent="0.35">
      <c r="A188" s="101" t="s">
        <v>192</v>
      </c>
      <c r="P188" s="80">
        <v>44313</v>
      </c>
    </row>
    <row r="189" spans="1:16" ht="15.75" hidden="1" customHeight="1" thickBot="1" x14ac:dyDescent="0.35">
      <c r="A189" s="101" t="s">
        <v>193</v>
      </c>
      <c r="P189" s="80">
        <v>44314</v>
      </c>
    </row>
    <row r="190" spans="1:16" ht="15.75" hidden="1" customHeight="1" thickBot="1" x14ac:dyDescent="0.35">
      <c r="A190" s="101" t="s">
        <v>194</v>
      </c>
      <c r="P190" s="80">
        <v>44315</v>
      </c>
    </row>
    <row r="191" spans="1:16" ht="15.75" hidden="1" customHeight="1" thickBot="1" x14ac:dyDescent="0.35">
      <c r="A191" s="101" t="s">
        <v>195</v>
      </c>
      <c r="P191" s="80">
        <v>44316</v>
      </c>
    </row>
    <row r="192" spans="1:16" ht="15.75" hidden="1" customHeight="1" thickBot="1" x14ac:dyDescent="0.35">
      <c r="A192" s="101" t="s">
        <v>196</v>
      </c>
      <c r="P192" s="80">
        <v>44317</v>
      </c>
    </row>
    <row r="193" spans="1:16" ht="15.75" hidden="1" customHeight="1" thickBot="1" x14ac:dyDescent="0.35">
      <c r="A193" s="101" t="s">
        <v>197</v>
      </c>
      <c r="P193" s="80">
        <v>44318</v>
      </c>
    </row>
    <row r="194" spans="1:16" ht="15.75" hidden="1" customHeight="1" thickBot="1" x14ac:dyDescent="0.35">
      <c r="A194" s="101" t="s">
        <v>198</v>
      </c>
      <c r="P194" s="80">
        <v>44319</v>
      </c>
    </row>
    <row r="195" spans="1:16" ht="15.75" hidden="1" customHeight="1" thickBot="1" x14ac:dyDescent="0.35">
      <c r="A195" s="101" t="s">
        <v>199</v>
      </c>
      <c r="P195" s="80">
        <v>44320</v>
      </c>
    </row>
    <row r="196" spans="1:16" ht="15.75" hidden="1" customHeight="1" thickBot="1" x14ac:dyDescent="0.35">
      <c r="A196" s="101" t="s">
        <v>200</v>
      </c>
      <c r="P196" s="80">
        <v>44321</v>
      </c>
    </row>
    <row r="197" spans="1:16" ht="15.75" hidden="1" customHeight="1" thickBot="1" x14ac:dyDescent="0.35">
      <c r="A197" s="101" t="s">
        <v>201</v>
      </c>
      <c r="P197" s="80">
        <v>44322</v>
      </c>
    </row>
    <row r="198" spans="1:16" ht="15.75" hidden="1" customHeight="1" thickBot="1" x14ac:dyDescent="0.35">
      <c r="A198" s="101" t="s">
        <v>202</v>
      </c>
      <c r="P198" s="80">
        <v>44323</v>
      </c>
    </row>
    <row r="199" spans="1:16" ht="15.75" hidden="1" customHeight="1" thickBot="1" x14ac:dyDescent="0.35">
      <c r="A199" s="101" t="s">
        <v>203</v>
      </c>
      <c r="P199" s="80">
        <v>44324</v>
      </c>
    </row>
    <row r="200" spans="1:16" ht="15.75" hidden="1" customHeight="1" thickBot="1" x14ac:dyDescent="0.35">
      <c r="A200" s="101" t="s">
        <v>204</v>
      </c>
      <c r="P200" s="80">
        <v>44325</v>
      </c>
    </row>
    <row r="201" spans="1:16" ht="15.75" hidden="1" customHeight="1" thickBot="1" x14ac:dyDescent="0.35">
      <c r="A201" s="101" t="s">
        <v>205</v>
      </c>
      <c r="P201" s="80">
        <v>44326</v>
      </c>
    </row>
    <row r="202" spans="1:16" ht="15.75" hidden="1" customHeight="1" thickBot="1" x14ac:dyDescent="0.35">
      <c r="A202" s="101" t="s">
        <v>206</v>
      </c>
      <c r="P202" s="80">
        <v>44327</v>
      </c>
    </row>
    <row r="203" spans="1:16" ht="15.75" hidden="1" customHeight="1" thickBot="1" x14ac:dyDescent="0.35">
      <c r="A203" s="101" t="s">
        <v>207</v>
      </c>
      <c r="P203" s="80">
        <v>44328</v>
      </c>
    </row>
    <row r="204" spans="1:16" ht="15.75" hidden="1" customHeight="1" thickBot="1" x14ac:dyDescent="0.35">
      <c r="A204" s="101" t="s">
        <v>208</v>
      </c>
      <c r="P204" s="80">
        <v>44329</v>
      </c>
    </row>
    <row r="205" spans="1:16" ht="15.75" hidden="1" customHeight="1" thickBot="1" x14ac:dyDescent="0.35">
      <c r="A205" s="101" t="s">
        <v>209</v>
      </c>
      <c r="P205" s="80">
        <v>44330</v>
      </c>
    </row>
    <row r="206" spans="1:16" ht="15.75" hidden="1" customHeight="1" thickBot="1" x14ac:dyDescent="0.35">
      <c r="A206" s="101" t="s">
        <v>210</v>
      </c>
      <c r="P206" s="80">
        <v>44331</v>
      </c>
    </row>
    <row r="207" spans="1:16" ht="15.75" hidden="1" customHeight="1" thickBot="1" x14ac:dyDescent="0.35">
      <c r="A207" s="101" t="s">
        <v>211</v>
      </c>
      <c r="P207" s="80">
        <v>44332</v>
      </c>
    </row>
    <row r="208" spans="1:16" ht="15.75" hidden="1" customHeight="1" thickBot="1" x14ac:dyDescent="0.35">
      <c r="A208" s="101" t="s">
        <v>212</v>
      </c>
      <c r="P208" s="80">
        <v>44333</v>
      </c>
    </row>
    <row r="209" spans="1:16" ht="15.75" hidden="1" customHeight="1" thickBot="1" x14ac:dyDescent="0.35">
      <c r="A209" s="101" t="s">
        <v>213</v>
      </c>
      <c r="P209" s="80">
        <v>44334</v>
      </c>
    </row>
    <row r="210" spans="1:16" ht="15.75" hidden="1" customHeight="1" thickBot="1" x14ac:dyDescent="0.35">
      <c r="A210" s="101" t="s">
        <v>214</v>
      </c>
      <c r="P210" s="80">
        <v>44335</v>
      </c>
    </row>
    <row r="211" spans="1:16" ht="15.75" hidden="1" customHeight="1" thickBot="1" x14ac:dyDescent="0.35">
      <c r="A211" s="101" t="s">
        <v>215</v>
      </c>
      <c r="P211" s="80">
        <v>44336</v>
      </c>
    </row>
    <row r="212" spans="1:16" ht="15.75" hidden="1" customHeight="1" thickBot="1" x14ac:dyDescent="0.35">
      <c r="A212" s="101" t="s">
        <v>216</v>
      </c>
      <c r="P212" s="80">
        <v>44337</v>
      </c>
    </row>
    <row r="213" spans="1:16" ht="15.75" hidden="1" customHeight="1" thickBot="1" x14ac:dyDescent="0.35">
      <c r="A213" s="101" t="s">
        <v>217</v>
      </c>
      <c r="P213" s="80">
        <v>44338</v>
      </c>
    </row>
    <row r="214" spans="1:16" ht="15.75" hidden="1" customHeight="1" thickBot="1" x14ac:dyDescent="0.35">
      <c r="A214" s="101" t="s">
        <v>218</v>
      </c>
      <c r="P214" s="80">
        <v>44339</v>
      </c>
    </row>
    <row r="215" spans="1:16" ht="15.75" hidden="1" customHeight="1" thickBot="1" x14ac:dyDescent="0.35">
      <c r="A215" s="101" t="s">
        <v>219</v>
      </c>
      <c r="P215" s="80">
        <v>44340</v>
      </c>
    </row>
    <row r="216" spans="1:16" ht="15.75" hidden="1" customHeight="1" thickBot="1" x14ac:dyDescent="0.35">
      <c r="A216" s="101" t="s">
        <v>220</v>
      </c>
      <c r="P216" s="80">
        <v>44341</v>
      </c>
    </row>
    <row r="217" spans="1:16" ht="15.75" hidden="1" customHeight="1" thickBot="1" x14ac:dyDescent="0.35">
      <c r="A217" s="101" t="s">
        <v>221</v>
      </c>
      <c r="P217" s="80">
        <v>44342</v>
      </c>
    </row>
    <row r="218" spans="1:16" ht="15.75" hidden="1" customHeight="1" thickBot="1" x14ac:dyDescent="0.35">
      <c r="A218" s="101" t="s">
        <v>222</v>
      </c>
      <c r="P218" s="80">
        <v>44343</v>
      </c>
    </row>
    <row r="219" spans="1:16" ht="15.75" hidden="1" customHeight="1" thickBot="1" x14ac:dyDescent="0.35">
      <c r="A219" s="101" t="s">
        <v>223</v>
      </c>
      <c r="P219" s="80">
        <v>44344</v>
      </c>
    </row>
    <row r="220" spans="1:16" ht="15.75" hidden="1" customHeight="1" thickBot="1" x14ac:dyDescent="0.35">
      <c r="A220" s="101" t="s">
        <v>224</v>
      </c>
      <c r="P220" s="80">
        <v>44345</v>
      </c>
    </row>
    <row r="221" spans="1:16" ht="15.75" hidden="1" customHeight="1" thickBot="1" x14ac:dyDescent="0.35">
      <c r="A221" s="101" t="s">
        <v>225</v>
      </c>
      <c r="P221" s="80">
        <v>44346</v>
      </c>
    </row>
    <row r="222" spans="1:16" ht="15.75" hidden="1" customHeight="1" thickBot="1" x14ac:dyDescent="0.35">
      <c r="A222" s="101" t="s">
        <v>226</v>
      </c>
      <c r="P222" s="80">
        <v>44347</v>
      </c>
    </row>
    <row r="223" spans="1:16" ht="15.75" hidden="1" customHeight="1" thickBot="1" x14ac:dyDescent="0.35">
      <c r="A223" s="101" t="s">
        <v>227</v>
      </c>
      <c r="P223" s="80">
        <v>44348</v>
      </c>
    </row>
    <row r="224" spans="1:16" ht="15.75" hidden="1" customHeight="1" thickBot="1" x14ac:dyDescent="0.35">
      <c r="A224" s="101" t="s">
        <v>228</v>
      </c>
      <c r="P224" s="80">
        <v>44349</v>
      </c>
    </row>
    <row r="225" spans="1:16" ht="15.75" hidden="1" customHeight="1" thickBot="1" x14ac:dyDescent="0.35">
      <c r="A225" s="101" t="s">
        <v>229</v>
      </c>
      <c r="P225" s="80">
        <v>44350</v>
      </c>
    </row>
    <row r="226" spans="1:16" ht="15.75" hidden="1" customHeight="1" thickBot="1" x14ac:dyDescent="0.35">
      <c r="A226" s="101" t="s">
        <v>230</v>
      </c>
      <c r="P226" s="80">
        <v>44351</v>
      </c>
    </row>
    <row r="227" spans="1:16" ht="15.75" hidden="1" customHeight="1" thickBot="1" x14ac:dyDescent="0.35">
      <c r="A227" s="101" t="s">
        <v>231</v>
      </c>
      <c r="P227" s="80">
        <v>44352</v>
      </c>
    </row>
    <row r="228" spans="1:16" ht="15.75" hidden="1" customHeight="1" thickBot="1" x14ac:dyDescent="0.35">
      <c r="A228" s="101" t="s">
        <v>232</v>
      </c>
      <c r="P228" s="80">
        <v>44353</v>
      </c>
    </row>
    <row r="229" spans="1:16" ht="15.75" hidden="1" customHeight="1" thickBot="1" x14ac:dyDescent="0.35">
      <c r="A229" s="101" t="s">
        <v>383</v>
      </c>
      <c r="P229" s="80">
        <v>44354</v>
      </c>
    </row>
    <row r="230" spans="1:16" ht="15.75" hidden="1" customHeight="1" thickBot="1" x14ac:dyDescent="0.35">
      <c r="A230" s="101" t="s">
        <v>233</v>
      </c>
      <c r="P230" s="80">
        <v>44355</v>
      </c>
    </row>
    <row r="231" spans="1:16" ht="15.75" hidden="1" customHeight="1" thickBot="1" x14ac:dyDescent="0.35">
      <c r="A231" s="101" t="s">
        <v>234</v>
      </c>
      <c r="P231" s="80">
        <v>44356</v>
      </c>
    </row>
    <row r="232" spans="1:16" ht="15.75" hidden="1" customHeight="1" thickBot="1" x14ac:dyDescent="0.35">
      <c r="A232" s="101" t="s">
        <v>235</v>
      </c>
      <c r="P232" s="80">
        <v>44357</v>
      </c>
    </row>
    <row r="233" spans="1:16" ht="15.75" hidden="1" customHeight="1" thickBot="1" x14ac:dyDescent="0.35">
      <c r="A233" s="101" t="s">
        <v>440</v>
      </c>
      <c r="P233" s="80">
        <v>44358</v>
      </c>
    </row>
    <row r="234" spans="1:16" ht="15.75" hidden="1" customHeight="1" thickBot="1" x14ac:dyDescent="0.35">
      <c r="A234" s="101" t="s">
        <v>384</v>
      </c>
      <c r="P234" s="80">
        <v>44359</v>
      </c>
    </row>
    <row r="235" spans="1:16" ht="15.75" hidden="1" customHeight="1" thickBot="1" x14ac:dyDescent="0.35">
      <c r="A235" s="101" t="s">
        <v>236</v>
      </c>
      <c r="P235" s="80">
        <v>44360</v>
      </c>
    </row>
    <row r="236" spans="1:16" ht="15.75" hidden="1" customHeight="1" thickBot="1" x14ac:dyDescent="0.35">
      <c r="A236" s="101" t="s">
        <v>237</v>
      </c>
      <c r="P236" s="80">
        <v>44361</v>
      </c>
    </row>
    <row r="237" spans="1:16" ht="15.75" hidden="1" customHeight="1" thickBot="1" x14ac:dyDescent="0.35">
      <c r="A237" s="101" t="s">
        <v>238</v>
      </c>
      <c r="P237" s="80">
        <v>44362</v>
      </c>
    </row>
    <row r="238" spans="1:16" ht="15.75" hidden="1" customHeight="1" thickBot="1" x14ac:dyDescent="0.35">
      <c r="A238" s="101" t="s">
        <v>239</v>
      </c>
      <c r="P238" s="80">
        <v>44363</v>
      </c>
    </row>
    <row r="239" spans="1:16" ht="15.75" hidden="1" customHeight="1" thickBot="1" x14ac:dyDescent="0.35">
      <c r="A239" s="101" t="s">
        <v>241</v>
      </c>
      <c r="P239" s="80">
        <v>44364</v>
      </c>
    </row>
    <row r="240" spans="1:16" ht="15.75" hidden="1" customHeight="1" thickBot="1" x14ac:dyDescent="0.35">
      <c r="A240" s="101" t="s">
        <v>240</v>
      </c>
      <c r="P240" s="80">
        <v>44365</v>
      </c>
    </row>
    <row r="241" spans="1:16" ht="15.75" hidden="1" customHeight="1" thickBot="1" x14ac:dyDescent="0.35">
      <c r="A241" s="101" t="s">
        <v>242</v>
      </c>
      <c r="P241" s="80">
        <v>44366</v>
      </c>
    </row>
    <row r="242" spans="1:16" ht="15.75" hidden="1" customHeight="1" thickBot="1" x14ac:dyDescent="0.35">
      <c r="A242" s="101" t="s">
        <v>243</v>
      </c>
      <c r="P242" s="80">
        <v>44367</v>
      </c>
    </row>
    <row r="243" spans="1:16" ht="15.75" hidden="1" customHeight="1" thickBot="1" x14ac:dyDescent="0.35">
      <c r="A243" s="101" t="s">
        <v>244</v>
      </c>
      <c r="P243" s="80">
        <v>44368</v>
      </c>
    </row>
    <row r="244" spans="1:16" ht="15.75" hidden="1" customHeight="1" thickBot="1" x14ac:dyDescent="0.35">
      <c r="A244" s="101" t="s">
        <v>245</v>
      </c>
      <c r="P244" s="80">
        <v>44369</v>
      </c>
    </row>
    <row r="245" spans="1:16" ht="15.75" hidden="1" customHeight="1" thickBot="1" x14ac:dyDescent="0.35">
      <c r="A245" s="101" t="s">
        <v>246</v>
      </c>
      <c r="P245" s="80">
        <v>44370</v>
      </c>
    </row>
    <row r="246" spans="1:16" ht="15.75" hidden="1" customHeight="1" thickBot="1" x14ac:dyDescent="0.35">
      <c r="A246" s="101" t="s">
        <v>247</v>
      </c>
      <c r="P246" s="80">
        <v>44371</v>
      </c>
    </row>
    <row r="247" spans="1:16" ht="15.75" hidden="1" customHeight="1" thickBot="1" x14ac:dyDescent="0.35">
      <c r="A247" s="101" t="s">
        <v>248</v>
      </c>
      <c r="P247" s="80">
        <v>44372</v>
      </c>
    </row>
    <row r="248" spans="1:16" ht="15.75" hidden="1" customHeight="1" thickBot="1" x14ac:dyDescent="0.35">
      <c r="A248" s="101" t="s">
        <v>249</v>
      </c>
      <c r="P248" s="80">
        <v>44373</v>
      </c>
    </row>
    <row r="249" spans="1:16" ht="15.75" hidden="1" customHeight="1" thickBot="1" x14ac:dyDescent="0.35">
      <c r="A249" s="101" t="s">
        <v>250</v>
      </c>
      <c r="P249" s="80">
        <v>44374</v>
      </c>
    </row>
    <row r="250" spans="1:16" ht="15.75" hidden="1" customHeight="1" thickBot="1" x14ac:dyDescent="0.35">
      <c r="A250" s="101" t="s">
        <v>251</v>
      </c>
      <c r="P250" s="80">
        <v>44375</v>
      </c>
    </row>
    <row r="251" spans="1:16" ht="15.75" hidden="1" customHeight="1" thickBot="1" x14ac:dyDescent="0.35">
      <c r="A251" s="101" t="s">
        <v>252</v>
      </c>
      <c r="P251" s="80">
        <v>44376</v>
      </c>
    </row>
    <row r="252" spans="1:16" ht="15.75" hidden="1" customHeight="1" thickBot="1" x14ac:dyDescent="0.35">
      <c r="A252" s="101" t="s">
        <v>253</v>
      </c>
      <c r="P252" s="80">
        <v>44377</v>
      </c>
    </row>
    <row r="253" spans="1:16" ht="15.75" hidden="1" customHeight="1" thickBot="1" x14ac:dyDescent="0.35">
      <c r="A253" s="101" t="s">
        <v>254</v>
      </c>
      <c r="P253" s="80">
        <v>44378</v>
      </c>
    </row>
    <row r="254" spans="1:16" ht="15.75" hidden="1" customHeight="1" thickBot="1" x14ac:dyDescent="0.35">
      <c r="A254" s="101" t="s">
        <v>255</v>
      </c>
      <c r="P254" s="80">
        <v>44379</v>
      </c>
    </row>
    <row r="255" spans="1:16" ht="15.75" hidden="1" customHeight="1" thickBot="1" x14ac:dyDescent="0.35">
      <c r="A255" s="101" t="s">
        <v>256</v>
      </c>
      <c r="P255" s="80">
        <v>44380</v>
      </c>
    </row>
    <row r="256" spans="1:16" ht="15.75" hidden="1" customHeight="1" thickBot="1" x14ac:dyDescent="0.35">
      <c r="A256" s="101" t="s">
        <v>257</v>
      </c>
      <c r="P256" s="80">
        <v>44381</v>
      </c>
    </row>
    <row r="257" spans="1:16" ht="15.75" hidden="1" customHeight="1" thickBot="1" x14ac:dyDescent="0.35">
      <c r="A257" s="101" t="s">
        <v>258</v>
      </c>
      <c r="P257" s="80">
        <v>44382</v>
      </c>
    </row>
    <row r="258" spans="1:16" ht="15.75" hidden="1" customHeight="1" thickBot="1" x14ac:dyDescent="0.35">
      <c r="A258" s="101" t="s">
        <v>259</v>
      </c>
      <c r="P258" s="80">
        <v>44383</v>
      </c>
    </row>
    <row r="259" spans="1:16" ht="15.75" hidden="1" customHeight="1" thickBot="1" x14ac:dyDescent="0.35">
      <c r="A259" s="101" t="s">
        <v>260</v>
      </c>
      <c r="P259" s="80">
        <v>44384</v>
      </c>
    </row>
    <row r="260" spans="1:16" ht="15.75" hidden="1" customHeight="1" thickBot="1" x14ac:dyDescent="0.35">
      <c r="A260" s="101" t="s">
        <v>261</v>
      </c>
      <c r="P260" s="80">
        <v>44385</v>
      </c>
    </row>
    <row r="261" spans="1:16" ht="15.75" hidden="1" customHeight="1" thickBot="1" x14ac:dyDescent="0.35">
      <c r="A261" s="101" t="s">
        <v>262</v>
      </c>
      <c r="P261" s="80">
        <v>44386</v>
      </c>
    </row>
    <row r="262" spans="1:16" ht="15.75" hidden="1" customHeight="1" thickBot="1" x14ac:dyDescent="0.35">
      <c r="A262" s="101" t="s">
        <v>385</v>
      </c>
      <c r="P262" s="80">
        <v>44387</v>
      </c>
    </row>
    <row r="263" spans="1:16" ht="15.75" hidden="1" customHeight="1" thickBot="1" x14ac:dyDescent="0.35">
      <c r="A263" s="101" t="s">
        <v>263</v>
      </c>
      <c r="P263" s="80">
        <v>44388</v>
      </c>
    </row>
    <row r="264" spans="1:16" ht="15.75" hidden="1" customHeight="1" thickBot="1" x14ac:dyDescent="0.35">
      <c r="A264" s="101" t="s">
        <v>264</v>
      </c>
      <c r="P264" s="80">
        <v>44389</v>
      </c>
    </row>
    <row r="265" spans="1:16" ht="15.75" hidden="1" customHeight="1" thickBot="1" x14ac:dyDescent="0.35">
      <c r="A265" s="101" t="s">
        <v>265</v>
      </c>
      <c r="P265" s="80">
        <v>44390</v>
      </c>
    </row>
    <row r="266" spans="1:16" ht="15.75" hidden="1" customHeight="1" thickBot="1" x14ac:dyDescent="0.35">
      <c r="A266" s="101" t="s">
        <v>266</v>
      </c>
      <c r="P266" s="80">
        <v>44391</v>
      </c>
    </row>
    <row r="267" spans="1:16" ht="15.75" hidden="1" customHeight="1" thickBot="1" x14ac:dyDescent="0.35">
      <c r="A267" s="101" t="s">
        <v>267</v>
      </c>
      <c r="P267" s="80">
        <v>44392</v>
      </c>
    </row>
    <row r="268" spans="1:16" ht="15.75" hidden="1" customHeight="1" thickBot="1" x14ac:dyDescent="0.35">
      <c r="A268" s="101" t="s">
        <v>268</v>
      </c>
      <c r="P268" s="80">
        <v>44393</v>
      </c>
    </row>
    <row r="269" spans="1:16" ht="15.75" hidden="1" customHeight="1" thickBot="1" x14ac:dyDescent="0.35">
      <c r="A269" s="101" t="s">
        <v>269</v>
      </c>
      <c r="P269" s="80">
        <v>44394</v>
      </c>
    </row>
    <row r="270" spans="1:16" ht="15.75" hidden="1" customHeight="1" thickBot="1" x14ac:dyDescent="0.35">
      <c r="A270" s="101" t="s">
        <v>270</v>
      </c>
      <c r="P270" s="80">
        <v>44395</v>
      </c>
    </row>
    <row r="271" spans="1:16" ht="15.75" hidden="1" customHeight="1" thickBot="1" x14ac:dyDescent="0.35">
      <c r="A271" s="101" t="s">
        <v>271</v>
      </c>
      <c r="P271" s="80">
        <v>44396</v>
      </c>
    </row>
    <row r="272" spans="1:16" ht="15.75" hidden="1" customHeight="1" thickBot="1" x14ac:dyDescent="0.35">
      <c r="A272" s="101" t="s">
        <v>272</v>
      </c>
      <c r="P272" s="80">
        <v>44397</v>
      </c>
    </row>
    <row r="273" spans="1:16" ht="15.75" hidden="1" customHeight="1" thickBot="1" x14ac:dyDescent="0.35">
      <c r="A273" s="101" t="s">
        <v>273</v>
      </c>
      <c r="P273" s="80">
        <v>44398</v>
      </c>
    </row>
    <row r="274" spans="1:16" ht="15.75" hidden="1" customHeight="1" thickBot="1" x14ac:dyDescent="0.35">
      <c r="A274" s="101" t="s">
        <v>274</v>
      </c>
      <c r="P274" s="80">
        <v>44399</v>
      </c>
    </row>
    <row r="275" spans="1:16" ht="15.75" hidden="1" customHeight="1" thickBot="1" x14ac:dyDescent="0.35">
      <c r="A275" s="101" t="s">
        <v>275</v>
      </c>
      <c r="P275" s="80">
        <v>44400</v>
      </c>
    </row>
    <row r="276" spans="1:16" ht="15.75" hidden="1" customHeight="1" thickBot="1" x14ac:dyDescent="0.35">
      <c r="A276" s="101" t="s">
        <v>276</v>
      </c>
      <c r="P276" s="80">
        <v>44401</v>
      </c>
    </row>
    <row r="277" spans="1:16" ht="15.75" hidden="1" customHeight="1" thickBot="1" x14ac:dyDescent="0.35">
      <c r="A277" s="101" t="s">
        <v>277</v>
      </c>
      <c r="P277" s="80">
        <v>44402</v>
      </c>
    </row>
    <row r="278" spans="1:16" ht="15.75" hidden="1" customHeight="1" thickBot="1" x14ac:dyDescent="0.35">
      <c r="A278" s="101" t="s">
        <v>278</v>
      </c>
      <c r="P278" s="80">
        <v>44403</v>
      </c>
    </row>
    <row r="279" spans="1:16" ht="15.75" hidden="1" customHeight="1" thickBot="1" x14ac:dyDescent="0.35">
      <c r="A279" s="101" t="s">
        <v>279</v>
      </c>
      <c r="P279" s="80">
        <v>44404</v>
      </c>
    </row>
    <row r="280" spans="1:16" ht="15.75" hidden="1" customHeight="1" thickBot="1" x14ac:dyDescent="0.35">
      <c r="A280" s="101" t="s">
        <v>280</v>
      </c>
      <c r="P280" s="80">
        <v>44405</v>
      </c>
    </row>
    <row r="281" spans="1:16" ht="15.75" hidden="1" customHeight="1" thickBot="1" x14ac:dyDescent="0.35">
      <c r="A281" s="101" t="s">
        <v>281</v>
      </c>
      <c r="P281" s="80">
        <v>44406</v>
      </c>
    </row>
    <row r="282" spans="1:16" ht="15.75" hidden="1" customHeight="1" thickBot="1" x14ac:dyDescent="0.35">
      <c r="A282" s="101" t="s">
        <v>282</v>
      </c>
      <c r="P282" s="80">
        <v>44407</v>
      </c>
    </row>
    <row r="283" spans="1:16" ht="15.75" hidden="1" customHeight="1" thickBot="1" x14ac:dyDescent="0.35">
      <c r="A283" s="101" t="s">
        <v>283</v>
      </c>
      <c r="P283" s="80">
        <v>44408</v>
      </c>
    </row>
    <row r="284" spans="1:16" ht="15.75" hidden="1" customHeight="1" thickBot="1" x14ac:dyDescent="0.35">
      <c r="A284" s="101" t="s">
        <v>284</v>
      </c>
      <c r="P284" s="80">
        <v>44409</v>
      </c>
    </row>
    <row r="285" spans="1:16" ht="15.75" hidden="1" customHeight="1" thickBot="1" x14ac:dyDescent="0.35">
      <c r="A285" s="101" t="s">
        <v>285</v>
      </c>
      <c r="P285" s="80">
        <v>44410</v>
      </c>
    </row>
    <row r="286" spans="1:16" ht="15.75" hidden="1" customHeight="1" thickBot="1" x14ac:dyDescent="0.35">
      <c r="A286" s="101" t="s">
        <v>286</v>
      </c>
      <c r="P286" s="80">
        <v>44411</v>
      </c>
    </row>
    <row r="287" spans="1:16" ht="15.75" hidden="1" customHeight="1" thickBot="1" x14ac:dyDescent="0.35">
      <c r="A287" s="101" t="s">
        <v>287</v>
      </c>
      <c r="P287" s="80">
        <v>44412</v>
      </c>
    </row>
    <row r="288" spans="1:16" ht="15.75" hidden="1" customHeight="1" thickBot="1" x14ac:dyDescent="0.35">
      <c r="A288" s="101" t="s">
        <v>288</v>
      </c>
      <c r="P288" s="80">
        <v>44413</v>
      </c>
    </row>
    <row r="289" spans="1:16" ht="15.75" hidden="1" customHeight="1" thickBot="1" x14ac:dyDescent="0.35">
      <c r="A289" s="101" t="s">
        <v>289</v>
      </c>
      <c r="P289" s="80">
        <v>44414</v>
      </c>
    </row>
    <row r="290" spans="1:16" ht="15.75" hidden="1" customHeight="1" thickBot="1" x14ac:dyDescent="0.35">
      <c r="A290" s="101" t="s">
        <v>290</v>
      </c>
      <c r="P290" s="80">
        <v>44415</v>
      </c>
    </row>
    <row r="291" spans="1:16" ht="15.75" hidden="1" customHeight="1" thickBot="1" x14ac:dyDescent="0.35">
      <c r="A291" s="101" t="s">
        <v>291</v>
      </c>
      <c r="P291" s="80">
        <v>44416</v>
      </c>
    </row>
    <row r="292" spans="1:16" ht="15.75" hidden="1" customHeight="1" thickBot="1" x14ac:dyDescent="0.35">
      <c r="A292" s="101" t="s">
        <v>292</v>
      </c>
      <c r="P292" s="80">
        <v>44417</v>
      </c>
    </row>
    <row r="293" spans="1:16" ht="15.75" hidden="1" customHeight="1" thickBot="1" x14ac:dyDescent="0.35">
      <c r="A293" s="101" t="s">
        <v>293</v>
      </c>
      <c r="P293" s="80">
        <v>44418</v>
      </c>
    </row>
    <row r="294" spans="1:16" ht="15.75" hidden="1" customHeight="1" thickBot="1" x14ac:dyDescent="0.35">
      <c r="A294" s="101" t="s">
        <v>294</v>
      </c>
      <c r="P294" s="80">
        <v>44419</v>
      </c>
    </row>
    <row r="295" spans="1:16" ht="15.75" hidden="1" customHeight="1" thickBot="1" x14ac:dyDescent="0.35">
      <c r="A295" s="101" t="s">
        <v>295</v>
      </c>
      <c r="P295" s="80">
        <v>44420</v>
      </c>
    </row>
    <row r="296" spans="1:16" ht="15.75" hidden="1" customHeight="1" thickBot="1" x14ac:dyDescent="0.35">
      <c r="A296" s="101" t="s">
        <v>296</v>
      </c>
      <c r="P296" s="80">
        <v>44421</v>
      </c>
    </row>
    <row r="297" spans="1:16" ht="15.75" hidden="1" customHeight="1" thickBot="1" x14ac:dyDescent="0.35">
      <c r="A297" s="101" t="s">
        <v>297</v>
      </c>
      <c r="P297" s="80">
        <v>44422</v>
      </c>
    </row>
    <row r="298" spans="1:16" ht="15.75" hidden="1" customHeight="1" thickBot="1" x14ac:dyDescent="0.35">
      <c r="A298" s="101" t="s">
        <v>298</v>
      </c>
      <c r="P298" s="80">
        <v>44423</v>
      </c>
    </row>
    <row r="299" spans="1:16" ht="15.75" hidden="1" customHeight="1" thickBot="1" x14ac:dyDescent="0.35">
      <c r="A299" s="101" t="s">
        <v>299</v>
      </c>
      <c r="P299" s="80">
        <v>44424</v>
      </c>
    </row>
    <row r="300" spans="1:16" ht="15.75" hidden="1" customHeight="1" thickBot="1" x14ac:dyDescent="0.35">
      <c r="A300" s="101" t="s">
        <v>300</v>
      </c>
      <c r="P300" s="80">
        <v>44425</v>
      </c>
    </row>
    <row r="301" spans="1:16" ht="15.75" hidden="1" customHeight="1" thickBot="1" x14ac:dyDescent="0.35">
      <c r="A301" s="101" t="s">
        <v>301</v>
      </c>
      <c r="P301" s="80">
        <v>44426</v>
      </c>
    </row>
    <row r="302" spans="1:16" ht="15.75" customHeight="1" x14ac:dyDescent="0.3">
      <c r="A302" s="93"/>
      <c r="P302" s="80">
        <v>44427</v>
      </c>
    </row>
    <row r="303" spans="1:16" ht="15.75" customHeight="1" x14ac:dyDescent="0.3">
      <c r="A303" s="93"/>
      <c r="P303" s="80">
        <v>44428</v>
      </c>
    </row>
    <row r="304" spans="1:16" ht="15.75" customHeight="1" x14ac:dyDescent="0.3">
      <c r="A304" s="93"/>
      <c r="P304" s="80">
        <v>44429</v>
      </c>
    </row>
    <row r="305" spans="1:16" ht="15.75" customHeight="1" x14ac:dyDescent="0.3">
      <c r="A305" s="93"/>
      <c r="P305" s="80">
        <v>44430</v>
      </c>
    </row>
    <row r="306" spans="1:16" ht="15.75" customHeight="1" x14ac:dyDescent="0.3">
      <c r="A306" s="93"/>
      <c r="P306" s="80">
        <v>44431</v>
      </c>
    </row>
    <row r="307" spans="1:16" ht="15.75" customHeight="1" x14ac:dyDescent="0.3">
      <c r="A307" s="93"/>
      <c r="P307" s="80">
        <v>44432</v>
      </c>
    </row>
    <row r="308" spans="1:16" ht="15.75" customHeight="1" x14ac:dyDescent="0.3">
      <c r="A308" s="93"/>
      <c r="P308" s="80">
        <v>44433</v>
      </c>
    </row>
    <row r="309" spans="1:16" ht="15.75" customHeight="1" x14ac:dyDescent="0.3">
      <c r="A309" s="93"/>
      <c r="P309" s="80">
        <v>44434</v>
      </c>
    </row>
    <row r="310" spans="1:16" ht="15.75" customHeight="1" x14ac:dyDescent="0.3">
      <c r="A310" s="93"/>
      <c r="P310" s="80">
        <v>44435</v>
      </c>
    </row>
    <row r="311" spans="1:16" ht="15.75" customHeight="1" x14ac:dyDescent="0.3">
      <c r="A311" s="93"/>
      <c r="P311" s="80">
        <v>44436</v>
      </c>
    </row>
    <row r="312" spans="1:16" ht="15.75" customHeight="1" x14ac:dyDescent="0.3">
      <c r="A312" s="93"/>
      <c r="P312" s="80">
        <v>44437</v>
      </c>
    </row>
    <row r="313" spans="1:16" ht="15.75" customHeight="1" x14ac:dyDescent="0.3">
      <c r="A313" s="93"/>
      <c r="P313" s="80">
        <v>44438</v>
      </c>
    </row>
    <row r="314" spans="1:16" ht="15.75" customHeight="1" x14ac:dyDescent="0.3">
      <c r="A314" s="93"/>
      <c r="P314" s="80">
        <v>44439</v>
      </c>
    </row>
    <row r="315" spans="1:16" ht="15.75" customHeight="1" x14ac:dyDescent="0.3">
      <c r="A315" s="93"/>
      <c r="P315" s="80">
        <v>44440</v>
      </c>
    </row>
    <row r="316" spans="1:16" ht="15.75" customHeight="1" x14ac:dyDescent="0.3">
      <c r="A316" s="93"/>
      <c r="P316" s="80">
        <v>44441</v>
      </c>
    </row>
    <row r="317" spans="1:16" ht="15.75" customHeight="1" x14ac:dyDescent="0.3">
      <c r="A317" s="93"/>
      <c r="P317" s="80">
        <v>44442</v>
      </c>
    </row>
    <row r="318" spans="1:16" ht="15.75" customHeight="1" x14ac:dyDescent="0.3">
      <c r="A318" s="93"/>
      <c r="P318" s="80">
        <v>44443</v>
      </c>
    </row>
    <row r="319" spans="1:16" ht="15.75" customHeight="1" x14ac:dyDescent="0.3">
      <c r="A319" s="93"/>
      <c r="P319" s="80">
        <v>44444</v>
      </c>
    </row>
    <row r="320" spans="1:16" ht="15.75" customHeight="1" x14ac:dyDescent="0.3">
      <c r="A320" s="93"/>
      <c r="P320" s="80">
        <v>44445</v>
      </c>
    </row>
    <row r="321" spans="1:16" ht="15.75" customHeight="1" x14ac:dyDescent="0.3">
      <c r="A321" s="93"/>
      <c r="P321" s="80">
        <v>44446</v>
      </c>
    </row>
    <row r="322" spans="1:16" ht="15.75" customHeight="1" x14ac:dyDescent="0.3">
      <c r="A322" s="93"/>
      <c r="P322" s="80">
        <v>44447</v>
      </c>
    </row>
    <row r="323" spans="1:16" ht="15.75" customHeight="1" x14ac:dyDescent="0.3">
      <c r="A323" s="93"/>
      <c r="P323" s="80">
        <v>44448</v>
      </c>
    </row>
    <row r="324" spans="1:16" ht="15.75" customHeight="1" x14ac:dyDescent="0.3">
      <c r="A324" s="93"/>
      <c r="P324" s="80">
        <v>44449</v>
      </c>
    </row>
    <row r="325" spans="1:16" ht="15.75" customHeight="1" x14ac:dyDescent="0.3">
      <c r="A325" s="93"/>
      <c r="P325" s="80">
        <v>44450</v>
      </c>
    </row>
    <row r="326" spans="1:16" ht="15.75" customHeight="1" x14ac:dyDescent="0.3">
      <c r="A326" s="93"/>
      <c r="P326" s="80">
        <v>44451</v>
      </c>
    </row>
    <row r="327" spans="1:16" ht="15.75" customHeight="1" x14ac:dyDescent="0.3">
      <c r="A327" s="93"/>
      <c r="P327" s="80">
        <v>44452</v>
      </c>
    </row>
    <row r="328" spans="1:16" ht="15.75" customHeight="1" x14ac:dyDescent="0.3">
      <c r="A328" s="93"/>
      <c r="P328" s="80">
        <v>44453</v>
      </c>
    </row>
    <row r="329" spans="1:16" ht="15.75" customHeight="1" x14ac:dyDescent="0.3">
      <c r="A329" s="93"/>
      <c r="P329" s="80">
        <v>44454</v>
      </c>
    </row>
    <row r="330" spans="1:16" ht="15.75" customHeight="1" x14ac:dyDescent="0.3">
      <c r="A330" s="93"/>
      <c r="P330" s="80">
        <v>44455</v>
      </c>
    </row>
    <row r="331" spans="1:16" ht="15.75" customHeight="1" x14ac:dyDescent="0.3">
      <c r="A331" s="93"/>
      <c r="P331" s="80">
        <v>44456</v>
      </c>
    </row>
    <row r="332" spans="1:16" ht="15.75" customHeight="1" x14ac:dyDescent="0.3">
      <c r="A332" s="93"/>
      <c r="P332" s="80">
        <v>44457</v>
      </c>
    </row>
    <row r="333" spans="1:16" ht="15.75" customHeight="1" x14ac:dyDescent="0.3">
      <c r="A333" s="93"/>
      <c r="P333" s="80">
        <v>44458</v>
      </c>
    </row>
    <row r="334" spans="1:16" ht="15.75" customHeight="1" x14ac:dyDescent="0.3">
      <c r="A334" s="93"/>
      <c r="P334" s="80">
        <v>44459</v>
      </c>
    </row>
    <row r="335" spans="1:16" ht="15.75" customHeight="1" x14ac:dyDescent="0.3">
      <c r="A335" s="93"/>
      <c r="P335" s="80">
        <v>44460</v>
      </c>
    </row>
    <row r="336" spans="1:16" ht="15.75" customHeight="1" x14ac:dyDescent="0.3">
      <c r="A336" s="93"/>
      <c r="P336" s="80">
        <v>44461</v>
      </c>
    </row>
    <row r="337" spans="1:16" ht="15.75" customHeight="1" x14ac:dyDescent="0.3">
      <c r="A337" s="93"/>
      <c r="P337" s="80">
        <v>44462</v>
      </c>
    </row>
    <row r="338" spans="1:16" ht="15.75" customHeight="1" x14ac:dyDescent="0.3">
      <c r="A338" s="93"/>
      <c r="P338" s="80">
        <v>44463</v>
      </c>
    </row>
    <row r="339" spans="1:16" ht="15.75" customHeight="1" x14ac:dyDescent="0.3">
      <c r="A339" s="93"/>
      <c r="P339" s="80">
        <v>44464</v>
      </c>
    </row>
    <row r="340" spans="1:16" ht="15.75" customHeight="1" x14ac:dyDescent="0.3">
      <c r="A340" s="93"/>
      <c r="P340" s="80">
        <v>44465</v>
      </c>
    </row>
    <row r="341" spans="1:16" ht="15.75" customHeight="1" x14ac:dyDescent="0.3">
      <c r="A341" s="93"/>
      <c r="P341" s="80">
        <v>44466</v>
      </c>
    </row>
    <row r="342" spans="1:16" ht="15.75" customHeight="1" x14ac:dyDescent="0.3">
      <c r="A342" s="93"/>
      <c r="P342" s="80">
        <v>44467</v>
      </c>
    </row>
    <row r="343" spans="1:16" ht="15.75" customHeight="1" x14ac:dyDescent="0.3">
      <c r="A343" s="93"/>
      <c r="P343" s="80">
        <v>44468</v>
      </c>
    </row>
    <row r="344" spans="1:16" ht="15.75" customHeight="1" x14ac:dyDescent="0.3">
      <c r="A344" s="93"/>
      <c r="P344" s="80">
        <v>44469</v>
      </c>
    </row>
    <row r="345" spans="1:16" ht="15.75" customHeight="1" x14ac:dyDescent="0.3">
      <c r="A345" s="93"/>
      <c r="P345" s="80">
        <v>44470</v>
      </c>
    </row>
    <row r="346" spans="1:16" ht="15.75" customHeight="1" x14ac:dyDescent="0.3">
      <c r="A346" s="93"/>
      <c r="P346" s="80">
        <v>44471</v>
      </c>
    </row>
    <row r="347" spans="1:16" ht="15.75" customHeight="1" x14ac:dyDescent="0.3">
      <c r="A347" s="93"/>
      <c r="P347" s="80">
        <v>44472</v>
      </c>
    </row>
    <row r="348" spans="1:16" ht="15.75" customHeight="1" x14ac:dyDescent="0.3">
      <c r="A348" s="93"/>
      <c r="P348" s="80">
        <v>44473</v>
      </c>
    </row>
    <row r="349" spans="1:16" ht="15.75" customHeight="1" x14ac:dyDescent="0.3">
      <c r="A349" s="93"/>
      <c r="P349" s="80">
        <v>44474</v>
      </c>
    </row>
    <row r="350" spans="1:16" ht="15.75" customHeight="1" x14ac:dyDescent="0.3">
      <c r="A350" s="93"/>
      <c r="P350" s="80">
        <v>44475</v>
      </c>
    </row>
    <row r="351" spans="1:16" ht="15.75" customHeight="1" x14ac:dyDescent="0.3">
      <c r="A351" s="93"/>
      <c r="P351" s="80">
        <v>44476</v>
      </c>
    </row>
    <row r="352" spans="1:16" ht="15.75" customHeight="1" x14ac:dyDescent="0.3">
      <c r="A352" s="93"/>
      <c r="P352" s="80">
        <v>44477</v>
      </c>
    </row>
    <row r="353" spans="1:16" ht="15.75" customHeight="1" x14ac:dyDescent="0.3">
      <c r="A353" s="93"/>
      <c r="P353" s="80">
        <v>44478</v>
      </c>
    </row>
    <row r="354" spans="1:16" ht="15.75" customHeight="1" x14ac:dyDescent="0.3">
      <c r="A354" s="93"/>
      <c r="P354" s="80">
        <v>44479</v>
      </c>
    </row>
    <row r="355" spans="1:16" ht="15.75" customHeight="1" x14ac:dyDescent="0.3">
      <c r="A355" s="93"/>
      <c r="P355" s="80">
        <v>44480</v>
      </c>
    </row>
    <row r="356" spans="1:16" ht="15.75" customHeight="1" x14ac:dyDescent="0.3">
      <c r="A356" s="93"/>
      <c r="P356" s="80">
        <v>44481</v>
      </c>
    </row>
    <row r="357" spans="1:16" ht="15.75" customHeight="1" x14ac:dyDescent="0.3">
      <c r="A357" s="93"/>
      <c r="P357" s="80">
        <v>44482</v>
      </c>
    </row>
    <row r="358" spans="1:16" ht="15.75" customHeight="1" x14ac:dyDescent="0.3">
      <c r="A358" s="93"/>
      <c r="P358" s="80">
        <v>44483</v>
      </c>
    </row>
    <row r="359" spans="1:16" ht="15.75" customHeight="1" x14ac:dyDescent="0.3">
      <c r="A359" s="93"/>
      <c r="P359" s="80">
        <v>44484</v>
      </c>
    </row>
    <row r="360" spans="1:16" ht="15.75" customHeight="1" x14ac:dyDescent="0.3">
      <c r="A360" s="93"/>
      <c r="P360" s="80">
        <v>44485</v>
      </c>
    </row>
    <row r="361" spans="1:16" ht="15.75" customHeight="1" x14ac:dyDescent="0.3">
      <c r="A361" s="93"/>
      <c r="P361" s="80">
        <v>44486</v>
      </c>
    </row>
    <row r="362" spans="1:16" ht="15.75" customHeight="1" x14ac:dyDescent="0.3">
      <c r="A362" s="93"/>
      <c r="P362" s="80">
        <v>44487</v>
      </c>
    </row>
    <row r="363" spans="1:16" ht="15.75" customHeight="1" x14ac:dyDescent="0.3">
      <c r="A363" s="93"/>
      <c r="P363" s="80">
        <v>44488</v>
      </c>
    </row>
    <row r="364" spans="1:16" ht="15.75" customHeight="1" x14ac:dyDescent="0.3">
      <c r="A364" s="93"/>
      <c r="P364" s="80">
        <v>44489</v>
      </c>
    </row>
    <row r="365" spans="1:16" ht="15.75" customHeight="1" x14ac:dyDescent="0.3">
      <c r="A365" s="93"/>
      <c r="P365" s="80">
        <v>44490</v>
      </c>
    </row>
    <row r="366" spans="1:16" ht="15.75" customHeight="1" x14ac:dyDescent="0.3">
      <c r="A366" s="93"/>
      <c r="P366" s="80">
        <v>44491</v>
      </c>
    </row>
    <row r="367" spans="1:16" ht="15.75" customHeight="1" x14ac:dyDescent="0.3">
      <c r="A367" s="93"/>
      <c r="P367" s="80">
        <v>44492</v>
      </c>
    </row>
    <row r="368" spans="1:16" ht="15.75" customHeight="1" x14ac:dyDescent="0.3">
      <c r="A368" s="93"/>
      <c r="P368" s="80">
        <v>44493</v>
      </c>
    </row>
    <row r="369" spans="1:16" ht="15.75" customHeight="1" x14ac:dyDescent="0.3">
      <c r="A369" s="93"/>
      <c r="P369" s="80">
        <v>44494</v>
      </c>
    </row>
    <row r="370" spans="1:16" ht="15.75" customHeight="1" x14ac:dyDescent="0.3">
      <c r="A370" s="93"/>
      <c r="P370" s="80">
        <v>44495</v>
      </c>
    </row>
    <row r="371" spans="1:16" ht="15.75" customHeight="1" x14ac:dyDescent="0.3">
      <c r="A371" s="93"/>
      <c r="P371" s="80">
        <v>44496</v>
      </c>
    </row>
    <row r="372" spans="1:16" ht="15.75" customHeight="1" x14ac:dyDescent="0.3">
      <c r="A372" s="93"/>
      <c r="P372" s="80">
        <v>44497</v>
      </c>
    </row>
    <row r="373" spans="1:16" ht="15.75" customHeight="1" x14ac:dyDescent="0.3">
      <c r="A373" s="93"/>
      <c r="P373" s="80">
        <v>44498</v>
      </c>
    </row>
    <row r="374" spans="1:16" ht="15.75" customHeight="1" x14ac:dyDescent="0.3">
      <c r="A374" s="93"/>
      <c r="P374" s="80">
        <v>44499</v>
      </c>
    </row>
    <row r="375" spans="1:16" ht="15.75" customHeight="1" x14ac:dyDescent="0.3">
      <c r="A375" s="93"/>
      <c r="P375" s="80">
        <v>44500</v>
      </c>
    </row>
    <row r="376" spans="1:16" ht="15.75" customHeight="1" x14ac:dyDescent="0.3">
      <c r="A376" s="93"/>
      <c r="P376" s="80">
        <v>44501</v>
      </c>
    </row>
    <row r="377" spans="1:16" ht="15.75" customHeight="1" x14ac:dyDescent="0.3">
      <c r="A377" s="93"/>
      <c r="P377" s="80">
        <v>44502</v>
      </c>
    </row>
    <row r="378" spans="1:16" ht="15.75" customHeight="1" x14ac:dyDescent="0.3">
      <c r="A378" s="93"/>
      <c r="P378" s="80">
        <v>44503</v>
      </c>
    </row>
    <row r="379" spans="1:16" ht="15.75" customHeight="1" x14ac:dyDescent="0.3">
      <c r="A379" s="93"/>
      <c r="P379" s="80">
        <v>44504</v>
      </c>
    </row>
    <row r="380" spans="1:16" ht="15.75" customHeight="1" x14ac:dyDescent="0.3">
      <c r="A380" s="93"/>
      <c r="P380" s="80">
        <v>44505</v>
      </c>
    </row>
    <row r="381" spans="1:16" ht="15.75" customHeight="1" x14ac:dyDescent="0.3">
      <c r="A381" s="93"/>
      <c r="P381" s="80">
        <v>44506</v>
      </c>
    </row>
    <row r="382" spans="1:16" ht="15.75" customHeight="1" x14ac:dyDescent="0.3">
      <c r="A382" s="93"/>
      <c r="P382" s="80">
        <v>44507</v>
      </c>
    </row>
    <row r="383" spans="1:16" ht="15.75" customHeight="1" x14ac:dyDescent="0.3">
      <c r="A383" s="93"/>
      <c r="P383" s="80">
        <v>44508</v>
      </c>
    </row>
    <row r="384" spans="1:16" ht="15.75" customHeight="1" x14ac:dyDescent="0.3">
      <c r="A384" s="93"/>
      <c r="P384" s="80">
        <v>44509</v>
      </c>
    </row>
    <row r="385" spans="1:16" ht="15.75" customHeight="1" x14ac:dyDescent="0.3">
      <c r="A385" s="93"/>
      <c r="P385" s="80">
        <v>44510</v>
      </c>
    </row>
    <row r="386" spans="1:16" ht="15.75" customHeight="1" x14ac:dyDescent="0.3">
      <c r="A386" s="93"/>
      <c r="P386" s="80">
        <v>44511</v>
      </c>
    </row>
    <row r="387" spans="1:16" ht="15.75" customHeight="1" x14ac:dyDescent="0.3">
      <c r="A387" s="93"/>
      <c r="P387" s="80">
        <v>44512</v>
      </c>
    </row>
    <row r="388" spans="1:16" ht="15.75" customHeight="1" x14ac:dyDescent="0.3">
      <c r="A388" s="93"/>
      <c r="P388" s="80">
        <v>44513</v>
      </c>
    </row>
    <row r="389" spans="1:16" ht="15.75" customHeight="1" x14ac:dyDescent="0.3">
      <c r="A389" s="93"/>
      <c r="P389" s="80">
        <v>44514</v>
      </c>
    </row>
    <row r="390" spans="1:16" ht="15.75" customHeight="1" x14ac:dyDescent="0.3">
      <c r="A390" s="93"/>
      <c r="P390" s="80">
        <v>44515</v>
      </c>
    </row>
    <row r="391" spans="1:16" ht="15.75" customHeight="1" x14ac:dyDescent="0.3">
      <c r="A391" s="93"/>
      <c r="P391" s="80">
        <v>44516</v>
      </c>
    </row>
    <row r="392" spans="1:16" ht="15.75" customHeight="1" x14ac:dyDescent="0.3">
      <c r="A392" s="93"/>
      <c r="P392" s="80">
        <v>44517</v>
      </c>
    </row>
    <row r="393" spans="1:16" ht="15.75" customHeight="1" x14ac:dyDescent="0.3">
      <c r="A393" s="93"/>
      <c r="P393" s="80">
        <v>44518</v>
      </c>
    </row>
    <row r="394" spans="1:16" ht="15.75" customHeight="1" x14ac:dyDescent="0.3">
      <c r="A394" s="93"/>
      <c r="P394" s="80">
        <v>44519</v>
      </c>
    </row>
    <row r="395" spans="1:16" ht="15.75" customHeight="1" x14ac:dyDescent="0.3">
      <c r="A395" s="93"/>
      <c r="P395" s="80">
        <v>44520</v>
      </c>
    </row>
    <row r="396" spans="1:16" ht="15.75" customHeight="1" x14ac:dyDescent="0.3">
      <c r="A396" s="93"/>
      <c r="P396" s="80">
        <v>44521</v>
      </c>
    </row>
    <row r="397" spans="1:16" ht="15.75" customHeight="1" x14ac:dyDescent="0.3">
      <c r="A397" s="93"/>
      <c r="P397" s="80">
        <v>44522</v>
      </c>
    </row>
    <row r="398" spans="1:16" ht="15.75" customHeight="1" x14ac:dyDescent="0.3">
      <c r="A398" s="93"/>
      <c r="P398" s="80">
        <v>44523</v>
      </c>
    </row>
    <row r="399" spans="1:16" ht="15.75" customHeight="1" x14ac:dyDescent="0.3">
      <c r="A399" s="93"/>
      <c r="P399" s="80">
        <v>44524</v>
      </c>
    </row>
    <row r="400" spans="1:16" ht="15.75" customHeight="1" x14ac:dyDescent="0.3">
      <c r="A400" s="93"/>
      <c r="P400" s="80">
        <v>44525</v>
      </c>
    </row>
    <row r="401" spans="1:16" ht="15.75" customHeight="1" x14ac:dyDescent="0.3">
      <c r="A401" s="93"/>
      <c r="P401" s="80">
        <v>44526</v>
      </c>
    </row>
    <row r="402" spans="1:16" ht="15.75" customHeight="1" x14ac:dyDescent="0.3">
      <c r="A402" s="93"/>
      <c r="P402" s="80">
        <v>44527</v>
      </c>
    </row>
    <row r="403" spans="1:16" ht="15.75" customHeight="1" x14ac:dyDescent="0.3">
      <c r="A403" s="93"/>
      <c r="P403" s="80">
        <v>44528</v>
      </c>
    </row>
    <row r="404" spans="1:16" ht="15.75" customHeight="1" x14ac:dyDescent="0.3">
      <c r="A404" s="93"/>
      <c r="P404" s="80">
        <v>44529</v>
      </c>
    </row>
    <row r="405" spans="1:16" ht="15.75" customHeight="1" x14ac:dyDescent="0.3">
      <c r="A405" s="93"/>
      <c r="P405" s="80">
        <v>44530</v>
      </c>
    </row>
    <row r="406" spans="1:16" ht="15.75" customHeight="1" x14ac:dyDescent="0.3">
      <c r="A406" s="93"/>
      <c r="P406" s="80">
        <v>44531</v>
      </c>
    </row>
    <row r="407" spans="1:16" ht="15.75" customHeight="1" x14ac:dyDescent="0.3">
      <c r="P407" s="80">
        <v>44532</v>
      </c>
    </row>
    <row r="408" spans="1:16" ht="15.75" customHeight="1" x14ac:dyDescent="0.3">
      <c r="A408" s="69"/>
      <c r="C408" s="73">
        <f>1/96</f>
        <v>1.0416666666666666E-2</v>
      </c>
      <c r="E408" s="3" t="s">
        <v>410</v>
      </c>
      <c r="P408" s="80">
        <v>44533</v>
      </c>
    </row>
    <row r="409" spans="1:16" ht="17.25" customHeight="1" x14ac:dyDescent="0.3">
      <c r="A409" s="69"/>
      <c r="E409" s="3" t="s">
        <v>411</v>
      </c>
      <c r="P409" s="80">
        <v>44534</v>
      </c>
    </row>
    <row r="410" spans="1:16" x14ac:dyDescent="0.3">
      <c r="A410" s="69"/>
      <c r="P410" s="80">
        <v>44535</v>
      </c>
    </row>
    <row r="411" spans="1:16" x14ac:dyDescent="0.3">
      <c r="A411" s="69"/>
      <c r="P411" s="80">
        <v>44536</v>
      </c>
    </row>
    <row r="412" spans="1:16" x14ac:dyDescent="0.3">
      <c r="A412" s="69"/>
      <c r="P412" s="80">
        <v>44537</v>
      </c>
    </row>
    <row r="413" spans="1:16" x14ac:dyDescent="0.3">
      <c r="A413" s="69"/>
      <c r="P413" s="80">
        <v>44538</v>
      </c>
    </row>
    <row r="414" spans="1:16" x14ac:dyDescent="0.3">
      <c r="A414" s="69"/>
      <c r="P414" s="80">
        <v>44539</v>
      </c>
    </row>
    <row r="415" spans="1:16" x14ac:dyDescent="0.3">
      <c r="A415" s="69"/>
      <c r="P415" s="80">
        <v>44540</v>
      </c>
    </row>
    <row r="416" spans="1:16" x14ac:dyDescent="0.3">
      <c r="A416" s="69"/>
      <c r="P416" s="80">
        <v>44541</v>
      </c>
    </row>
    <row r="417" spans="1:16" x14ac:dyDescent="0.3">
      <c r="A417" s="69"/>
      <c r="P417" s="80">
        <v>44542</v>
      </c>
    </row>
    <row r="418" spans="1:16" x14ac:dyDescent="0.3">
      <c r="A418" s="69"/>
      <c r="P418" s="80">
        <v>44543</v>
      </c>
    </row>
    <row r="419" spans="1:16" x14ac:dyDescent="0.3">
      <c r="A419" s="69"/>
      <c r="P419" s="80">
        <v>44544</v>
      </c>
    </row>
    <row r="420" spans="1:16" x14ac:dyDescent="0.3">
      <c r="A420" s="69"/>
      <c r="P420" s="80">
        <v>44545</v>
      </c>
    </row>
    <row r="421" spans="1:16" x14ac:dyDescent="0.3">
      <c r="A421" s="69"/>
      <c r="P421" s="80">
        <v>44546</v>
      </c>
    </row>
    <row r="422" spans="1:16" x14ac:dyDescent="0.3">
      <c r="A422" s="69"/>
      <c r="P422" s="80">
        <v>44547</v>
      </c>
    </row>
    <row r="423" spans="1:16" x14ac:dyDescent="0.3">
      <c r="A423" s="69"/>
      <c r="P423" s="80">
        <v>44548</v>
      </c>
    </row>
    <row r="424" spans="1:16" x14ac:dyDescent="0.3">
      <c r="A424" s="69"/>
      <c r="P424" s="80">
        <v>44549</v>
      </c>
    </row>
    <row r="425" spans="1:16" x14ac:dyDescent="0.3">
      <c r="A425" s="69"/>
      <c r="P425" s="80">
        <v>44550</v>
      </c>
    </row>
    <row r="426" spans="1:16" x14ac:dyDescent="0.3">
      <c r="A426" s="69"/>
      <c r="P426" s="80">
        <v>44551</v>
      </c>
    </row>
    <row r="427" spans="1:16" x14ac:dyDescent="0.3">
      <c r="A427" s="69"/>
      <c r="P427" s="80">
        <v>44552</v>
      </c>
    </row>
    <row r="428" spans="1:16" x14ac:dyDescent="0.3">
      <c r="A428" s="69"/>
      <c r="P428" s="80">
        <v>44553</v>
      </c>
    </row>
    <row r="429" spans="1:16" x14ac:dyDescent="0.3">
      <c r="A429" s="69"/>
      <c r="P429" s="80">
        <v>44554</v>
      </c>
    </row>
    <row r="430" spans="1:16" x14ac:dyDescent="0.3">
      <c r="A430" s="69"/>
      <c r="P430" s="80">
        <v>44555</v>
      </c>
    </row>
    <row r="431" spans="1:16" x14ac:dyDescent="0.3">
      <c r="A431" s="69"/>
      <c r="P431" s="80">
        <v>44556</v>
      </c>
    </row>
    <row r="432" spans="1:16" x14ac:dyDescent="0.3">
      <c r="A432" s="69"/>
      <c r="P432" s="80">
        <v>44557</v>
      </c>
    </row>
    <row r="433" spans="1:16" x14ac:dyDescent="0.3">
      <c r="A433" s="69"/>
      <c r="P433" s="80">
        <v>44558</v>
      </c>
    </row>
    <row r="434" spans="1:16" x14ac:dyDescent="0.3">
      <c r="A434" s="69"/>
      <c r="P434" s="80">
        <v>44559</v>
      </c>
    </row>
    <row r="435" spans="1:16" x14ac:dyDescent="0.3">
      <c r="A435" s="69"/>
      <c r="P435" s="80">
        <v>44560</v>
      </c>
    </row>
    <row r="436" spans="1:16" x14ac:dyDescent="0.3">
      <c r="A436" s="69"/>
      <c r="P436" s="80">
        <v>44561</v>
      </c>
    </row>
    <row r="437" spans="1:16" x14ac:dyDescent="0.3">
      <c r="A437" s="69"/>
      <c r="P437" s="80"/>
    </row>
    <row r="438" spans="1:16" x14ac:dyDescent="0.3">
      <c r="A438" s="69"/>
      <c r="B438" s="30"/>
      <c r="C438" s="30"/>
      <c r="P438" s="80"/>
    </row>
    <row r="439" spans="1:16" x14ac:dyDescent="0.3">
      <c r="A439" s="69"/>
    </row>
    <row r="440" spans="1:16" x14ac:dyDescent="0.3">
      <c r="A440" s="69"/>
    </row>
    <row r="441" spans="1:16" x14ac:dyDescent="0.3">
      <c r="A441" s="69"/>
    </row>
    <row r="442" spans="1:16" x14ac:dyDescent="0.3">
      <c r="A442" s="69"/>
    </row>
    <row r="443" spans="1:16" x14ac:dyDescent="0.3">
      <c r="A443" s="69"/>
    </row>
    <row r="444" spans="1:16" x14ac:dyDescent="0.3">
      <c r="A444" s="69"/>
    </row>
    <row r="445" spans="1:16" x14ac:dyDescent="0.3">
      <c r="A445" s="69"/>
    </row>
    <row r="446" spans="1:16" x14ac:dyDescent="0.3">
      <c r="A446" s="69"/>
    </row>
    <row r="447" spans="1:16" x14ac:dyDescent="0.3">
      <c r="A447" s="69"/>
    </row>
    <row r="448" spans="1:16" x14ac:dyDescent="0.3">
      <c r="A448" s="69"/>
    </row>
    <row r="449" spans="1:1" x14ac:dyDescent="0.3">
      <c r="A449" s="69"/>
    </row>
    <row r="450" spans="1:1" x14ac:dyDescent="0.3">
      <c r="A450" s="69"/>
    </row>
    <row r="451" spans="1:1" x14ac:dyDescent="0.3">
      <c r="A451" s="69"/>
    </row>
    <row r="452" spans="1:1" x14ac:dyDescent="0.3">
      <c r="A452" s="69"/>
    </row>
    <row r="453" spans="1:1" x14ac:dyDescent="0.3">
      <c r="A453" s="69"/>
    </row>
    <row r="454" spans="1:1" x14ac:dyDescent="0.3">
      <c r="A454" s="69"/>
    </row>
    <row r="455" spans="1:1" x14ac:dyDescent="0.3">
      <c r="A455" s="69"/>
    </row>
    <row r="456" spans="1:1" x14ac:dyDescent="0.3">
      <c r="A456" s="69"/>
    </row>
    <row r="457" spans="1:1" x14ac:dyDescent="0.3">
      <c r="A457" s="69"/>
    </row>
    <row r="458" spans="1:1" x14ac:dyDescent="0.3">
      <c r="A458" s="69"/>
    </row>
    <row r="459" spans="1:1" x14ac:dyDescent="0.3">
      <c r="A459" s="69"/>
    </row>
    <row r="460" spans="1:1" x14ac:dyDescent="0.3">
      <c r="A460" s="69"/>
    </row>
    <row r="461" spans="1:1" x14ac:dyDescent="0.3">
      <c r="A461" s="69"/>
    </row>
    <row r="462" spans="1:1" x14ac:dyDescent="0.3">
      <c r="A462" s="69"/>
    </row>
    <row r="463" spans="1:1" x14ac:dyDescent="0.3">
      <c r="A463" s="69"/>
    </row>
    <row r="464" spans="1:1" x14ac:dyDescent="0.3">
      <c r="A464" s="69"/>
    </row>
    <row r="465" spans="1:1" x14ac:dyDescent="0.3">
      <c r="A465" s="69"/>
    </row>
    <row r="466" spans="1:1" x14ac:dyDescent="0.3">
      <c r="A466" s="69"/>
    </row>
    <row r="467" spans="1:1" x14ac:dyDescent="0.3">
      <c r="A467" s="69"/>
    </row>
    <row r="468" spans="1:1" x14ac:dyDescent="0.3">
      <c r="A468" s="69"/>
    </row>
    <row r="469" spans="1:1" x14ac:dyDescent="0.3">
      <c r="A469" s="69"/>
    </row>
    <row r="470" spans="1:1" x14ac:dyDescent="0.3">
      <c r="A470" s="69"/>
    </row>
    <row r="471" spans="1:1" x14ac:dyDescent="0.3">
      <c r="A471" s="69"/>
    </row>
    <row r="472" spans="1:1" x14ac:dyDescent="0.3">
      <c r="A472" s="69"/>
    </row>
    <row r="473" spans="1:1" x14ac:dyDescent="0.3">
      <c r="A473" s="69"/>
    </row>
    <row r="474" spans="1:1" x14ac:dyDescent="0.3">
      <c r="A474" s="69"/>
    </row>
    <row r="475" spans="1:1" x14ac:dyDescent="0.3">
      <c r="A475" s="69"/>
    </row>
    <row r="476" spans="1:1" x14ac:dyDescent="0.3">
      <c r="A476" s="69"/>
    </row>
    <row r="477" spans="1:1" x14ac:dyDescent="0.3">
      <c r="A477" s="69"/>
    </row>
    <row r="478" spans="1:1" x14ac:dyDescent="0.3">
      <c r="A478" s="69"/>
    </row>
    <row r="479" spans="1:1" x14ac:dyDescent="0.3">
      <c r="A479" s="69"/>
    </row>
    <row r="480" spans="1:1" x14ac:dyDescent="0.3">
      <c r="A480" s="69"/>
    </row>
    <row r="481" spans="1:1" x14ac:dyDescent="0.3">
      <c r="A481" s="69"/>
    </row>
    <row r="482" spans="1:1" x14ac:dyDescent="0.3">
      <c r="A482" s="69"/>
    </row>
    <row r="483" spans="1:1" x14ac:dyDescent="0.3">
      <c r="A483" s="69"/>
    </row>
    <row r="484" spans="1:1" x14ac:dyDescent="0.3">
      <c r="A484" s="69"/>
    </row>
    <row r="485" spans="1:1" x14ac:dyDescent="0.3">
      <c r="A485" s="69"/>
    </row>
    <row r="486" spans="1:1" x14ac:dyDescent="0.3">
      <c r="A486" s="69"/>
    </row>
    <row r="487" spans="1:1" x14ac:dyDescent="0.3">
      <c r="A487" s="69"/>
    </row>
    <row r="488" spans="1:1" x14ac:dyDescent="0.3">
      <c r="A488" s="69"/>
    </row>
    <row r="489" spans="1:1" x14ac:dyDescent="0.3">
      <c r="A489" s="69"/>
    </row>
    <row r="490" spans="1:1" x14ac:dyDescent="0.3">
      <c r="A490" s="69"/>
    </row>
    <row r="491" spans="1:1" x14ac:dyDescent="0.3">
      <c r="A491" s="69"/>
    </row>
    <row r="492" spans="1:1" x14ac:dyDescent="0.3">
      <c r="A492" s="69"/>
    </row>
    <row r="493" spans="1:1" x14ac:dyDescent="0.3">
      <c r="A493" s="69"/>
    </row>
    <row r="494" spans="1:1" x14ac:dyDescent="0.3">
      <c r="A494" s="69"/>
    </row>
    <row r="495" spans="1:1" x14ac:dyDescent="0.3">
      <c r="A495" s="69"/>
    </row>
    <row r="496" spans="1:1" x14ac:dyDescent="0.3">
      <c r="A496" s="69"/>
    </row>
    <row r="497" spans="1:1" x14ac:dyDescent="0.3">
      <c r="A497" s="69"/>
    </row>
    <row r="498" spans="1:1" x14ac:dyDescent="0.3">
      <c r="A498" s="69"/>
    </row>
    <row r="499" spans="1:1" x14ac:dyDescent="0.3">
      <c r="A499" s="69"/>
    </row>
    <row r="500" spans="1:1" x14ac:dyDescent="0.3">
      <c r="A500" s="69"/>
    </row>
    <row r="501" spans="1:1" x14ac:dyDescent="0.3">
      <c r="A501" s="69"/>
    </row>
    <row r="502" spans="1:1" x14ac:dyDescent="0.3">
      <c r="A502" s="69"/>
    </row>
    <row r="503" spans="1:1" x14ac:dyDescent="0.3">
      <c r="A503" s="69"/>
    </row>
    <row r="504" spans="1:1" x14ac:dyDescent="0.3">
      <c r="A504" s="69"/>
    </row>
    <row r="505" spans="1:1" x14ac:dyDescent="0.3">
      <c r="A505" s="69"/>
    </row>
    <row r="506" spans="1:1" x14ac:dyDescent="0.3">
      <c r="A506" s="69"/>
    </row>
    <row r="507" spans="1:1" x14ac:dyDescent="0.3">
      <c r="A507" s="69"/>
    </row>
    <row r="508" spans="1:1" x14ac:dyDescent="0.3">
      <c r="A508" s="69"/>
    </row>
    <row r="509" spans="1:1" x14ac:dyDescent="0.3">
      <c r="A509" s="69"/>
    </row>
    <row r="510" spans="1:1" x14ac:dyDescent="0.3">
      <c r="A510" s="69"/>
    </row>
    <row r="511" spans="1:1" x14ac:dyDescent="0.3">
      <c r="A511" s="69"/>
    </row>
    <row r="512" spans="1:1" x14ac:dyDescent="0.3">
      <c r="A512" s="69"/>
    </row>
    <row r="513" spans="1:1" x14ac:dyDescent="0.3">
      <c r="A513" s="69"/>
    </row>
    <row r="514" spans="1:1" x14ac:dyDescent="0.3">
      <c r="A514" s="69"/>
    </row>
    <row r="515" spans="1:1" x14ac:dyDescent="0.3">
      <c r="A515" s="69"/>
    </row>
    <row r="516" spans="1:1" x14ac:dyDescent="0.3">
      <c r="A516" s="69"/>
    </row>
    <row r="517" spans="1:1" x14ac:dyDescent="0.3">
      <c r="A517" s="69"/>
    </row>
    <row r="518" spans="1:1" x14ac:dyDescent="0.3">
      <c r="A518" s="69"/>
    </row>
    <row r="519" spans="1:1" x14ac:dyDescent="0.3">
      <c r="A519" s="69"/>
    </row>
    <row r="520" spans="1:1" x14ac:dyDescent="0.3">
      <c r="A520" s="69"/>
    </row>
    <row r="521" spans="1:1" x14ac:dyDescent="0.3">
      <c r="A521" s="69"/>
    </row>
    <row r="522" spans="1:1" x14ac:dyDescent="0.3">
      <c r="A522" s="69"/>
    </row>
    <row r="523" spans="1:1" x14ac:dyDescent="0.3">
      <c r="A523" s="69"/>
    </row>
    <row r="524" spans="1:1" x14ac:dyDescent="0.3">
      <c r="A524" s="69"/>
    </row>
    <row r="525" spans="1:1" x14ac:dyDescent="0.3">
      <c r="A525" s="69"/>
    </row>
    <row r="526" spans="1:1" x14ac:dyDescent="0.3">
      <c r="A526" s="69"/>
    </row>
    <row r="527" spans="1:1" x14ac:dyDescent="0.3">
      <c r="A527" s="69"/>
    </row>
    <row r="528" spans="1:1" x14ac:dyDescent="0.3">
      <c r="A528" s="69"/>
    </row>
    <row r="529" spans="1:1" x14ac:dyDescent="0.3">
      <c r="A529" s="69"/>
    </row>
    <row r="530" spans="1:1" x14ac:dyDescent="0.3">
      <c r="A530" s="69"/>
    </row>
    <row r="531" spans="1:1" x14ac:dyDescent="0.3">
      <c r="A531" s="69"/>
    </row>
    <row r="532" spans="1:1" x14ac:dyDescent="0.3">
      <c r="A532" s="69"/>
    </row>
    <row r="533" spans="1:1" x14ac:dyDescent="0.3">
      <c r="A533" s="69"/>
    </row>
    <row r="534" spans="1:1" x14ac:dyDescent="0.3">
      <c r="A534" s="69"/>
    </row>
    <row r="535" spans="1:1" x14ac:dyDescent="0.3">
      <c r="A535" s="69"/>
    </row>
    <row r="536" spans="1:1" x14ac:dyDescent="0.3">
      <c r="A536" s="69"/>
    </row>
    <row r="537" spans="1:1" x14ac:dyDescent="0.3">
      <c r="A537" s="69"/>
    </row>
    <row r="538" spans="1:1" x14ac:dyDescent="0.3">
      <c r="A538" s="69"/>
    </row>
    <row r="539" spans="1:1" x14ac:dyDescent="0.3">
      <c r="A539" s="69"/>
    </row>
    <row r="540" spans="1:1" x14ac:dyDescent="0.3">
      <c r="A540" s="69"/>
    </row>
    <row r="541" spans="1:1" x14ac:dyDescent="0.3">
      <c r="A541" s="69"/>
    </row>
    <row r="542" spans="1:1" x14ac:dyDescent="0.3">
      <c r="A542" s="69"/>
    </row>
    <row r="543" spans="1:1" x14ac:dyDescent="0.3">
      <c r="A543" s="69"/>
    </row>
    <row r="544" spans="1:1" x14ac:dyDescent="0.3">
      <c r="A544" s="69"/>
    </row>
    <row r="545" spans="1:1" x14ac:dyDescent="0.3">
      <c r="A545" s="69"/>
    </row>
    <row r="546" spans="1:1" x14ac:dyDescent="0.3">
      <c r="A546" s="69"/>
    </row>
    <row r="547" spans="1:1" x14ac:dyDescent="0.3">
      <c r="A547" s="69"/>
    </row>
    <row r="548" spans="1:1" x14ac:dyDescent="0.3">
      <c r="A548" s="69"/>
    </row>
    <row r="549" spans="1:1" x14ac:dyDescent="0.3">
      <c r="A549" s="69"/>
    </row>
    <row r="550" spans="1:1" x14ac:dyDescent="0.3">
      <c r="A550" s="69"/>
    </row>
    <row r="551" spans="1:1" x14ac:dyDescent="0.3">
      <c r="A551" s="69"/>
    </row>
    <row r="552" spans="1:1" x14ac:dyDescent="0.3">
      <c r="A552" s="69"/>
    </row>
    <row r="553" spans="1:1" x14ac:dyDescent="0.3">
      <c r="A553" s="69"/>
    </row>
    <row r="554" spans="1:1" x14ac:dyDescent="0.3">
      <c r="A554" s="69"/>
    </row>
    <row r="555" spans="1:1" x14ac:dyDescent="0.3">
      <c r="A555" s="69"/>
    </row>
    <row r="556" spans="1:1" x14ac:dyDescent="0.3">
      <c r="A556" s="69"/>
    </row>
    <row r="557" spans="1:1" x14ac:dyDescent="0.3">
      <c r="A557" s="69"/>
    </row>
    <row r="558" spans="1:1" x14ac:dyDescent="0.3">
      <c r="A558" s="69"/>
    </row>
    <row r="559" spans="1:1" x14ac:dyDescent="0.3">
      <c r="A559" s="69"/>
    </row>
    <row r="560" spans="1:1" x14ac:dyDescent="0.3">
      <c r="A560" s="69"/>
    </row>
    <row r="561" spans="1:1" x14ac:dyDescent="0.3">
      <c r="A561" s="69"/>
    </row>
    <row r="562" spans="1:1" x14ac:dyDescent="0.3">
      <c r="A562" s="69"/>
    </row>
    <row r="563" spans="1:1" x14ac:dyDescent="0.3">
      <c r="A563" s="69"/>
    </row>
    <row r="564" spans="1:1" x14ac:dyDescent="0.3">
      <c r="A564" s="69"/>
    </row>
    <row r="565" spans="1:1" x14ac:dyDescent="0.3">
      <c r="A565" s="69"/>
    </row>
    <row r="566" spans="1:1" x14ac:dyDescent="0.3">
      <c r="A566" s="69"/>
    </row>
    <row r="567" spans="1:1" x14ac:dyDescent="0.3">
      <c r="A567" s="69"/>
    </row>
    <row r="568" spans="1:1" x14ac:dyDescent="0.3">
      <c r="A568" s="69"/>
    </row>
    <row r="569" spans="1:1" x14ac:dyDescent="0.3">
      <c r="A569" s="69"/>
    </row>
    <row r="570" spans="1:1" x14ac:dyDescent="0.3">
      <c r="A570" s="69"/>
    </row>
    <row r="571" spans="1:1" x14ac:dyDescent="0.3">
      <c r="A571" s="69"/>
    </row>
    <row r="572" spans="1:1" x14ac:dyDescent="0.3">
      <c r="A572" s="69"/>
    </row>
    <row r="573" spans="1:1" x14ac:dyDescent="0.3">
      <c r="A573" s="69"/>
    </row>
    <row r="574" spans="1:1" x14ac:dyDescent="0.3">
      <c r="A574" s="69"/>
    </row>
    <row r="575" spans="1:1" x14ac:dyDescent="0.3">
      <c r="A575" s="69"/>
    </row>
    <row r="576" spans="1:1" x14ac:dyDescent="0.3">
      <c r="A576" s="69"/>
    </row>
    <row r="577" spans="1:1" x14ac:dyDescent="0.3">
      <c r="A577" s="69"/>
    </row>
    <row r="578" spans="1:1" x14ac:dyDescent="0.3">
      <c r="A578" s="69"/>
    </row>
    <row r="579" spans="1:1" x14ac:dyDescent="0.3">
      <c r="A579" s="69"/>
    </row>
    <row r="580" spans="1:1" x14ac:dyDescent="0.3">
      <c r="A580" s="69"/>
    </row>
    <row r="581" spans="1:1" x14ac:dyDescent="0.3">
      <c r="A581" s="69"/>
    </row>
    <row r="582" spans="1:1" x14ac:dyDescent="0.3">
      <c r="A582" s="69"/>
    </row>
    <row r="583" spans="1:1" x14ac:dyDescent="0.3">
      <c r="A583" s="69"/>
    </row>
    <row r="584" spans="1:1" x14ac:dyDescent="0.3">
      <c r="A584" s="69"/>
    </row>
    <row r="585" spans="1:1" x14ac:dyDescent="0.3">
      <c r="A585" s="69"/>
    </row>
    <row r="586" spans="1:1" x14ac:dyDescent="0.3">
      <c r="A586" s="69"/>
    </row>
    <row r="587" spans="1:1" x14ac:dyDescent="0.3">
      <c r="A587" s="69"/>
    </row>
    <row r="588" spans="1:1" x14ac:dyDescent="0.3">
      <c r="A588" s="69"/>
    </row>
    <row r="589" spans="1:1" x14ac:dyDescent="0.3">
      <c r="A589" s="69"/>
    </row>
    <row r="590" spans="1:1" x14ac:dyDescent="0.3">
      <c r="A590" s="69"/>
    </row>
    <row r="591" spans="1:1" x14ac:dyDescent="0.3">
      <c r="A591" s="69"/>
    </row>
    <row r="592" spans="1:1" x14ac:dyDescent="0.3">
      <c r="A592" s="69"/>
    </row>
    <row r="593" spans="1:1" x14ac:dyDescent="0.3">
      <c r="A593" s="69"/>
    </row>
    <row r="594" spans="1:1" x14ac:dyDescent="0.3">
      <c r="A594" s="69"/>
    </row>
    <row r="595" spans="1:1" x14ac:dyDescent="0.3">
      <c r="A595" s="69"/>
    </row>
    <row r="596" spans="1:1" x14ac:dyDescent="0.3">
      <c r="A596" s="69"/>
    </row>
    <row r="597" spans="1:1" x14ac:dyDescent="0.3">
      <c r="A597" s="69"/>
    </row>
    <row r="598" spans="1:1" x14ac:dyDescent="0.3">
      <c r="A598" s="69"/>
    </row>
    <row r="599" spans="1:1" x14ac:dyDescent="0.3">
      <c r="A599" s="69"/>
    </row>
    <row r="600" spans="1:1" x14ac:dyDescent="0.3">
      <c r="A600" s="69"/>
    </row>
    <row r="601" spans="1:1" x14ac:dyDescent="0.3">
      <c r="A601" s="69"/>
    </row>
    <row r="602" spans="1:1" x14ac:dyDescent="0.3">
      <c r="A602" s="69"/>
    </row>
    <row r="603" spans="1:1" x14ac:dyDescent="0.3">
      <c r="A603" s="69"/>
    </row>
    <row r="604" spans="1:1" x14ac:dyDescent="0.3">
      <c r="A604" s="69"/>
    </row>
    <row r="605" spans="1:1" x14ac:dyDescent="0.3">
      <c r="A605" s="69"/>
    </row>
    <row r="606" spans="1:1" x14ac:dyDescent="0.3">
      <c r="A606" s="69"/>
    </row>
    <row r="607" spans="1:1" x14ac:dyDescent="0.3">
      <c r="A607" s="69"/>
    </row>
    <row r="608" spans="1:1" x14ac:dyDescent="0.3">
      <c r="A608" s="69"/>
    </row>
    <row r="609" spans="1:1" x14ac:dyDescent="0.3">
      <c r="A609" s="69"/>
    </row>
    <row r="610" spans="1:1" x14ac:dyDescent="0.3">
      <c r="A610" s="69"/>
    </row>
    <row r="611" spans="1:1" x14ac:dyDescent="0.3">
      <c r="A611" s="69"/>
    </row>
    <row r="612" spans="1:1" x14ac:dyDescent="0.3">
      <c r="A612" s="69"/>
    </row>
    <row r="613" spans="1:1" x14ac:dyDescent="0.3">
      <c r="A613" s="69"/>
    </row>
    <row r="614" spans="1:1" x14ac:dyDescent="0.3">
      <c r="A614" s="69"/>
    </row>
    <row r="615" spans="1:1" x14ac:dyDescent="0.3">
      <c r="A615" s="69"/>
    </row>
    <row r="616" spans="1:1" x14ac:dyDescent="0.3">
      <c r="A616" s="69"/>
    </row>
    <row r="617" spans="1:1" x14ac:dyDescent="0.3">
      <c r="A617" s="69"/>
    </row>
    <row r="618" spans="1:1" x14ac:dyDescent="0.3">
      <c r="A618" s="69"/>
    </row>
    <row r="619" spans="1:1" x14ac:dyDescent="0.3">
      <c r="A619" s="69"/>
    </row>
    <row r="620" spans="1:1" x14ac:dyDescent="0.3">
      <c r="A620" s="69"/>
    </row>
    <row r="621" spans="1:1" x14ac:dyDescent="0.3">
      <c r="A621" s="69"/>
    </row>
    <row r="622" spans="1:1" x14ac:dyDescent="0.3">
      <c r="A622" s="69"/>
    </row>
    <row r="623" spans="1:1" x14ac:dyDescent="0.3">
      <c r="A623" s="69"/>
    </row>
    <row r="624" spans="1:1" x14ac:dyDescent="0.3">
      <c r="A624" s="69"/>
    </row>
    <row r="625" spans="1:1" x14ac:dyDescent="0.3">
      <c r="A625" s="69"/>
    </row>
    <row r="626" spans="1:1" x14ac:dyDescent="0.3">
      <c r="A626" s="69"/>
    </row>
    <row r="627" spans="1:1" x14ac:dyDescent="0.3">
      <c r="A627" s="69"/>
    </row>
    <row r="628" spans="1:1" x14ac:dyDescent="0.3">
      <c r="A628" s="69"/>
    </row>
  </sheetData>
  <sheetProtection password="8138" sheet="1" selectLockedCells="1"/>
  <protectedRanges>
    <protectedRange sqref="I35 I40 I45:K46 I49:K51 I54 I57" name="Bereich2"/>
    <protectedRange sqref="A5 A9 A11 C13 K7 M7 J13 A15 H15 F21 I21:K21 F24:G26 I24:K26 A35 F35 A40 F40 F45:H46 F49:H51 F54:H54 F57:H57 A57 A60 A62 A64 H60" name="Bereich1"/>
  </protectedRanges>
  <mergeCells count="161">
    <mergeCell ref="I38:K38"/>
    <mergeCell ref="I37:K37"/>
    <mergeCell ref="F37:G37"/>
    <mergeCell ref="I39:K39"/>
    <mergeCell ref="I45:K45"/>
    <mergeCell ref="I46:K46"/>
    <mergeCell ref="E38:E39"/>
    <mergeCell ref="A38:A39"/>
    <mergeCell ref="F45:G45"/>
    <mergeCell ref="F40:G40"/>
    <mergeCell ref="F41:G41"/>
    <mergeCell ref="I43:K43"/>
    <mergeCell ref="I44:K44"/>
    <mergeCell ref="F35:G35"/>
    <mergeCell ref="B35:C35"/>
    <mergeCell ref="B40:C40"/>
    <mergeCell ref="F42:G42"/>
    <mergeCell ref="F43:G43"/>
    <mergeCell ref="F44:G44"/>
    <mergeCell ref="F38:G38"/>
    <mergeCell ref="F39:G39"/>
    <mergeCell ref="F36:G36"/>
    <mergeCell ref="L43:M43"/>
    <mergeCell ref="L44:M44"/>
    <mergeCell ref="I49:K49"/>
    <mergeCell ref="I36:K36"/>
    <mergeCell ref="A4:M4"/>
    <mergeCell ref="A6:B7"/>
    <mergeCell ref="L42:M42"/>
    <mergeCell ref="A11:M11"/>
    <mergeCell ref="F27:G27"/>
    <mergeCell ref="L27:M27"/>
    <mergeCell ref="K13:M13"/>
    <mergeCell ref="L38:M38"/>
    <mergeCell ref="L39:M39"/>
    <mergeCell ref="F18:G18"/>
    <mergeCell ref="I22:I23"/>
    <mergeCell ref="L37:M37"/>
    <mergeCell ref="L41:M41"/>
    <mergeCell ref="A36:E36"/>
    <mergeCell ref="D38:D39"/>
    <mergeCell ref="I41:K41"/>
    <mergeCell ref="A37:E37"/>
    <mergeCell ref="L36:M36"/>
    <mergeCell ref="A22:A23"/>
    <mergeCell ref="F23:G23"/>
    <mergeCell ref="F54:G54"/>
    <mergeCell ref="F49:G49"/>
    <mergeCell ref="F50:G50"/>
    <mergeCell ref="F51:G51"/>
    <mergeCell ref="F52:G52"/>
    <mergeCell ref="I47:K47"/>
    <mergeCell ref="I48:K48"/>
    <mergeCell ref="F47:G47"/>
    <mergeCell ref="F46:G46"/>
    <mergeCell ref="L49:M49"/>
    <mergeCell ref="L48:M48"/>
    <mergeCell ref="I40:K40"/>
    <mergeCell ref="A57:E57"/>
    <mergeCell ref="I56:K56"/>
    <mergeCell ref="L58:M58"/>
    <mergeCell ref="L56:M56"/>
    <mergeCell ref="L57:M57"/>
    <mergeCell ref="L55:M55"/>
    <mergeCell ref="I55:K55"/>
    <mergeCell ref="I57:K57"/>
    <mergeCell ref="I54:K54"/>
    <mergeCell ref="L53:M53"/>
    <mergeCell ref="I53:K53"/>
    <mergeCell ref="I51:K51"/>
    <mergeCell ref="I50:K50"/>
    <mergeCell ref="L52:M52"/>
    <mergeCell ref="L50:M50"/>
    <mergeCell ref="L51:M51"/>
    <mergeCell ref="I52:K52"/>
    <mergeCell ref="F53:G53"/>
    <mergeCell ref="I42:K42"/>
    <mergeCell ref="L40:M40"/>
    <mergeCell ref="L46:M46"/>
    <mergeCell ref="A62:E62"/>
    <mergeCell ref="L18:M18"/>
    <mergeCell ref="L19:M19"/>
    <mergeCell ref="L20:M20"/>
    <mergeCell ref="L21:M21"/>
    <mergeCell ref="L22:M22"/>
    <mergeCell ref="L24:M24"/>
    <mergeCell ref="L26:M26"/>
    <mergeCell ref="L33:M33"/>
    <mergeCell ref="L34:M34"/>
    <mergeCell ref="F30:G30"/>
    <mergeCell ref="I58:K58"/>
    <mergeCell ref="I59:M65"/>
    <mergeCell ref="L47:M47"/>
    <mergeCell ref="L54:M54"/>
    <mergeCell ref="L45:M45"/>
    <mergeCell ref="F32:G32"/>
    <mergeCell ref="A64:E64"/>
    <mergeCell ref="F56:G56"/>
    <mergeCell ref="F55:G55"/>
    <mergeCell ref="F57:G57"/>
    <mergeCell ref="F58:G58"/>
    <mergeCell ref="A60:E60"/>
    <mergeCell ref="F48:G48"/>
    <mergeCell ref="A5:B5"/>
    <mergeCell ref="H15:J15"/>
    <mergeCell ref="L25:M25"/>
    <mergeCell ref="F31:G31"/>
    <mergeCell ref="L31:M31"/>
    <mergeCell ref="B25:C25"/>
    <mergeCell ref="F25:G25"/>
    <mergeCell ref="F28:G28"/>
    <mergeCell ref="B24:C24"/>
    <mergeCell ref="J22:J23"/>
    <mergeCell ref="K22:K23"/>
    <mergeCell ref="I31:K31"/>
    <mergeCell ref="F29:G29"/>
    <mergeCell ref="K5:L5"/>
    <mergeCell ref="I33:K33"/>
    <mergeCell ref="I34:K34"/>
    <mergeCell ref="D33:D34"/>
    <mergeCell ref="E33:E34"/>
    <mergeCell ref="K7:L7"/>
    <mergeCell ref="F19:G19"/>
    <mergeCell ref="F20:G20"/>
    <mergeCell ref="F21:G21"/>
    <mergeCell ref="F22:G22"/>
    <mergeCell ref="F24:G24"/>
    <mergeCell ref="E13:F13"/>
    <mergeCell ref="I13:J13"/>
    <mergeCell ref="I19:K19"/>
    <mergeCell ref="I27:K27"/>
    <mergeCell ref="A17:E17"/>
    <mergeCell ref="A33:A34"/>
    <mergeCell ref="L32:M32"/>
    <mergeCell ref="I32:K32"/>
    <mergeCell ref="F33:G33"/>
    <mergeCell ref="F34:G34"/>
    <mergeCell ref="L35:M35"/>
    <mergeCell ref="B26:C26"/>
    <mergeCell ref="I35:K35"/>
    <mergeCell ref="L23:M23"/>
    <mergeCell ref="K15:M15"/>
    <mergeCell ref="B20:C20"/>
    <mergeCell ref="A2:M2"/>
    <mergeCell ref="A9:G9"/>
    <mergeCell ref="F17:G17"/>
    <mergeCell ref="L17:M17"/>
    <mergeCell ref="D18:D19"/>
    <mergeCell ref="E18:E19"/>
    <mergeCell ref="A18:A19"/>
    <mergeCell ref="A3:M3"/>
    <mergeCell ref="F26:G26"/>
    <mergeCell ref="K12:M12"/>
    <mergeCell ref="A15:G15"/>
    <mergeCell ref="H9:I9"/>
    <mergeCell ref="B23:C23"/>
    <mergeCell ref="D22:E23"/>
    <mergeCell ref="I17:K17"/>
    <mergeCell ref="I18:K18"/>
    <mergeCell ref="B21:C21"/>
    <mergeCell ref="B22:C22"/>
  </mergeCells>
  <dataValidations count="4">
    <dataValidation type="list" allowBlank="1" showInputMessage="1" showErrorMessage="1" sqref="A5" xr:uid="{00000000-0002-0000-0000-000000000000}">
      <formula1>"Deutsch, Dansk, English"</formula1>
    </dataValidation>
    <dataValidation type="list" allowBlank="1" showInputMessage="1" showErrorMessage="1" sqref="I13" xr:uid="{00000000-0002-0000-0000-000001000000}">
      <formula1>$E$408:$E$409</formula1>
    </dataValidation>
    <dataValidation type="list" allowBlank="1" showInputMessage="1" showErrorMessage="1" sqref="A13 E13:F13" xr:uid="{00000000-0002-0000-0000-000002000000}">
      <formula1>$P$72:$P$437</formula1>
    </dataValidation>
    <dataValidation type="list" allowBlank="1" showInputMessage="1" showErrorMessage="1" sqref="B13 G13" xr:uid="{00000000-0002-0000-0000-000003000000}">
      <formula1>$Q$72:$Q$168</formula1>
    </dataValidation>
  </dataValidations>
  <printOptions horizontalCentered="1"/>
  <pageMargins left="0.31496062992125984" right="0.31496062992125984" top="0.39370078740157483" bottom="0.39370078740157483" header="0" footer="0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Sätze!$A$9:$A$237</xm:f>
          </x14:formula1>
          <xm:sqref>H9:I9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V266"/>
  <sheetViews>
    <sheetView zoomScale="80" zoomScaleNormal="80" workbookViewId="0">
      <selection activeCell="B50" sqref="B50"/>
    </sheetView>
  </sheetViews>
  <sheetFormatPr baseColWidth="10" defaultColWidth="11.44140625" defaultRowHeight="15.75" customHeight="1" x14ac:dyDescent="0.3"/>
  <cols>
    <col min="1" max="1" width="32.6640625" style="1" customWidth="1"/>
    <col min="2" max="2" width="25.109375" style="1" bestFit="1" customWidth="1"/>
    <col min="3" max="4" width="9" style="1" customWidth="1"/>
    <col min="5" max="5" width="31.6640625" style="1" bestFit="1" customWidth="1"/>
    <col min="6" max="6" width="63.109375" style="1" bestFit="1" customWidth="1"/>
    <col min="7" max="7" width="29.109375" style="1" bestFit="1" customWidth="1"/>
    <col min="8" max="8" width="6" style="1" bestFit="1" customWidth="1"/>
    <col min="9" max="9" width="5.88671875" style="1" bestFit="1" customWidth="1"/>
    <col min="10" max="10" width="4.33203125" style="1" bestFit="1" customWidth="1"/>
    <col min="11" max="11" width="35" style="1" bestFit="1" customWidth="1"/>
    <col min="12" max="12" width="12.33203125" style="1" bestFit="1" customWidth="1"/>
    <col min="13" max="13" width="8.6640625" style="1" bestFit="1" customWidth="1"/>
    <col min="14" max="14" width="10.6640625" style="1" bestFit="1" customWidth="1"/>
    <col min="15" max="15" width="6.5546875" style="1" bestFit="1" customWidth="1"/>
    <col min="16" max="16" width="16" style="1" bestFit="1" customWidth="1"/>
    <col min="17" max="17" width="17" style="1" bestFit="1" customWidth="1"/>
    <col min="18" max="18" width="36.5546875" style="1" bestFit="1" customWidth="1"/>
    <col min="19" max="19" width="15.6640625" style="1" bestFit="1" customWidth="1"/>
    <col min="20" max="20" width="28.88671875" style="1" bestFit="1" customWidth="1"/>
    <col min="21" max="21" width="15" style="1" bestFit="1" customWidth="1"/>
    <col min="22" max="22" width="17.44140625" style="1" bestFit="1" customWidth="1"/>
    <col min="23" max="23" width="15" style="1" bestFit="1" customWidth="1"/>
    <col min="24" max="24" width="33.44140625" style="1" bestFit="1" customWidth="1"/>
    <col min="25" max="25" width="37.44140625" style="1" bestFit="1" customWidth="1"/>
    <col min="26" max="26" width="27.33203125" style="1" bestFit="1" customWidth="1"/>
    <col min="27" max="27" width="32.88671875" style="1" bestFit="1" customWidth="1"/>
    <col min="28" max="28" width="21.44140625" style="1" bestFit="1" customWidth="1"/>
    <col min="29" max="29" width="6.33203125" style="1" bestFit="1" customWidth="1"/>
    <col min="30" max="30" width="9.109375" style="1" bestFit="1" customWidth="1"/>
    <col min="31" max="31" width="14.88671875" style="1" bestFit="1" customWidth="1"/>
    <col min="32" max="32" width="42" style="1" bestFit="1" customWidth="1"/>
    <col min="33" max="33" width="26.6640625" style="1" bestFit="1" customWidth="1"/>
    <col min="34" max="34" width="21" style="1" bestFit="1" customWidth="1"/>
    <col min="35" max="35" width="40" style="1" bestFit="1" customWidth="1"/>
    <col min="36" max="36" width="8.6640625" style="1" bestFit="1" customWidth="1"/>
    <col min="37" max="37" width="10.6640625" style="1" bestFit="1" customWidth="1"/>
    <col min="38" max="38" width="11" style="1" bestFit="1" customWidth="1"/>
    <col min="39" max="39" width="6.44140625" style="1" bestFit="1" customWidth="1"/>
    <col min="40" max="40" width="7.6640625" style="1" bestFit="1" customWidth="1"/>
    <col min="41" max="41" width="12.6640625" style="1" bestFit="1" customWidth="1"/>
    <col min="42" max="42" width="18.6640625" style="1" bestFit="1" customWidth="1"/>
    <col min="43" max="43" width="12.88671875" style="1" bestFit="1" customWidth="1"/>
    <col min="44" max="44" width="21" style="1" bestFit="1" customWidth="1"/>
    <col min="45" max="45" width="19.5546875" style="1" bestFit="1" customWidth="1"/>
    <col min="46" max="46" width="12.33203125" style="1" bestFit="1" customWidth="1"/>
    <col min="47" max="47" width="28.109375" style="1" bestFit="1" customWidth="1"/>
    <col min="48" max="48" width="32.109375" style="1" bestFit="1" customWidth="1"/>
    <col min="49" max="49" width="12.88671875" style="1" bestFit="1" customWidth="1"/>
    <col min="50" max="50" width="29.44140625" style="1" bestFit="1" customWidth="1"/>
    <col min="51" max="51" width="16.5546875" style="1" bestFit="1" customWidth="1"/>
    <col min="52" max="52" width="18.5546875" style="1" bestFit="1" customWidth="1"/>
    <col min="53" max="53" width="32.6640625" style="1" bestFit="1" customWidth="1"/>
    <col min="54" max="54" width="14.109375" style="1" bestFit="1" customWidth="1"/>
    <col min="55" max="56" width="13.44140625" style="1" bestFit="1" customWidth="1"/>
    <col min="57" max="57" width="37.33203125" style="1" bestFit="1" customWidth="1"/>
    <col min="58" max="58" width="23.44140625" style="1" bestFit="1" customWidth="1"/>
    <col min="59" max="59" width="12.109375" style="1" bestFit="1" customWidth="1"/>
    <col min="60" max="60" width="14.5546875" style="1" bestFit="1" customWidth="1"/>
    <col min="61" max="61" width="20" style="1" bestFit="1" customWidth="1"/>
    <col min="62" max="62" width="21" style="1" bestFit="1" customWidth="1"/>
    <col min="63" max="63" width="22.109375" style="1" bestFit="1" customWidth="1"/>
    <col min="64" max="64" width="46" style="1" bestFit="1" customWidth="1"/>
    <col min="65" max="65" width="38.5546875" style="1" bestFit="1" customWidth="1"/>
    <col min="66" max="16384" width="11.44140625" style="1"/>
  </cols>
  <sheetData>
    <row r="1" spans="1:74" ht="15.75" customHeight="1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</row>
    <row r="2" spans="1:74" ht="15.75" customHeight="1" x14ac:dyDescent="0.3">
      <c r="A2" s="1" t="s">
        <v>1</v>
      </c>
      <c r="B2" s="1" t="s">
        <v>0</v>
      </c>
      <c r="C2" s="1" t="s">
        <v>5</v>
      </c>
      <c r="D2" s="1" t="s">
        <v>7</v>
      </c>
      <c r="E2" s="1" t="s">
        <v>304</v>
      </c>
      <c r="F2" s="1" t="s">
        <v>9</v>
      </c>
      <c r="G2" s="1" t="s">
        <v>11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18</v>
      </c>
      <c r="M2" s="1" t="s">
        <v>21</v>
      </c>
      <c r="N2" s="1" t="s">
        <v>23</v>
      </c>
      <c r="O2" s="1" t="s">
        <v>25</v>
      </c>
      <c r="P2" s="1" t="s">
        <v>27</v>
      </c>
      <c r="Q2" s="1" t="s">
        <v>29</v>
      </c>
      <c r="R2" s="1" t="s">
        <v>420</v>
      </c>
      <c r="S2" s="1" t="s">
        <v>30</v>
      </c>
      <c r="T2" s="1" t="s">
        <v>423</v>
      </c>
      <c r="U2" s="1" t="s">
        <v>31</v>
      </c>
      <c r="V2" s="1" t="s">
        <v>32</v>
      </c>
      <c r="W2" s="1" t="s">
        <v>35</v>
      </c>
      <c r="X2" s="1" t="s">
        <v>38</v>
      </c>
      <c r="Y2" s="1" t="s">
        <v>39</v>
      </c>
      <c r="Z2" s="1" t="s">
        <v>41</v>
      </c>
      <c r="AA2" s="1" t="s">
        <v>42</v>
      </c>
      <c r="AB2" s="1" t="s">
        <v>47</v>
      </c>
      <c r="AC2" s="1" t="s">
        <v>48</v>
      </c>
      <c r="AD2" s="1" t="s">
        <v>50</v>
      </c>
      <c r="AE2" s="1" t="s">
        <v>53</v>
      </c>
      <c r="AF2" s="1" t="s">
        <v>352</v>
      </c>
      <c r="AG2" s="1" t="s">
        <v>57</v>
      </c>
      <c r="AH2" s="1" t="s">
        <v>58</v>
      </c>
      <c r="AI2" s="1" t="s">
        <v>60</v>
      </c>
      <c r="AJ2" s="1" t="s">
        <v>61</v>
      </c>
      <c r="AK2" s="1" t="s">
        <v>23</v>
      </c>
      <c r="AL2" s="1" t="s">
        <v>64</v>
      </c>
      <c r="AM2" s="1" t="s">
        <v>66</v>
      </c>
      <c r="AN2" s="1" t="s">
        <v>68</v>
      </c>
      <c r="AO2" s="1" t="s">
        <v>71</v>
      </c>
      <c r="AP2" s="1" t="s">
        <v>74</v>
      </c>
      <c r="AQ2" s="1" t="s">
        <v>76</v>
      </c>
      <c r="AR2" s="1" t="s">
        <v>77</v>
      </c>
      <c r="AS2" s="1" t="s">
        <v>78</v>
      </c>
      <c r="AT2" s="1" t="s">
        <v>18</v>
      </c>
      <c r="AU2" s="1" t="s">
        <v>315</v>
      </c>
      <c r="AV2" s="1" t="s">
        <v>312</v>
      </c>
      <c r="AW2" s="1" t="s">
        <v>306</v>
      </c>
      <c r="AX2" s="1" t="s">
        <v>316</v>
      </c>
      <c r="AY2" s="1" t="s">
        <v>309</v>
      </c>
      <c r="AZ2" s="1" t="s">
        <v>311</v>
      </c>
      <c r="BA2" s="1" t="s">
        <v>405</v>
      </c>
      <c r="BB2" s="1" t="s">
        <v>339</v>
      </c>
      <c r="BC2" s="1" t="s">
        <v>341</v>
      </c>
      <c r="BD2" s="1" t="s">
        <v>344</v>
      </c>
      <c r="BE2" s="1" t="s">
        <v>347</v>
      </c>
      <c r="BF2" s="1" t="s">
        <v>349</v>
      </c>
      <c r="BG2" s="1" t="s">
        <v>367</v>
      </c>
      <c r="BH2" s="1" t="s">
        <v>354</v>
      </c>
      <c r="BI2" s="1" t="s">
        <v>357</v>
      </c>
      <c r="BJ2" s="1" t="s">
        <v>360</v>
      </c>
      <c r="BK2" s="1" t="s">
        <v>363</v>
      </c>
      <c r="BL2" s="1" t="s">
        <v>377</v>
      </c>
      <c r="BM2" s="1" t="s">
        <v>380</v>
      </c>
      <c r="BN2" s="1" t="s">
        <v>426</v>
      </c>
      <c r="BO2" s="1" t="s">
        <v>404</v>
      </c>
      <c r="BP2" s="1" t="s">
        <v>407</v>
      </c>
      <c r="BQ2" s="1" t="s">
        <v>409</v>
      </c>
      <c r="BR2" s="1" t="s">
        <v>415</v>
      </c>
      <c r="BS2" s="1" t="s">
        <v>418</v>
      </c>
      <c r="BT2" s="1" t="s">
        <v>435</v>
      </c>
      <c r="BU2" s="1" t="s">
        <v>429</v>
      </c>
      <c r="BV2" s="1" t="s">
        <v>432</v>
      </c>
    </row>
    <row r="3" spans="1:74" ht="15.75" customHeight="1" x14ac:dyDescent="0.3">
      <c r="A3" s="1" t="s">
        <v>2</v>
      </c>
      <c r="B3" s="1" t="s">
        <v>400</v>
      </c>
      <c r="C3" s="1" t="s">
        <v>5</v>
      </c>
      <c r="D3" s="1" t="s">
        <v>8</v>
      </c>
      <c r="E3" s="1" t="s">
        <v>388</v>
      </c>
      <c r="F3" s="1" t="s">
        <v>389</v>
      </c>
      <c r="G3" s="1" t="s">
        <v>390</v>
      </c>
      <c r="H3" s="1" t="s">
        <v>13</v>
      </c>
      <c r="I3" s="1" t="s">
        <v>14</v>
      </c>
      <c r="J3" s="1" t="s">
        <v>15</v>
      </c>
      <c r="K3" s="1" t="s">
        <v>401</v>
      </c>
      <c r="L3" s="1" t="s">
        <v>20</v>
      </c>
      <c r="M3" s="1" t="s">
        <v>366</v>
      </c>
      <c r="N3" s="1" t="s">
        <v>24</v>
      </c>
      <c r="O3" s="1" t="s">
        <v>26</v>
      </c>
      <c r="P3" s="1" t="s">
        <v>28</v>
      </c>
      <c r="Q3" s="1" t="s">
        <v>313</v>
      </c>
      <c r="R3" s="1" t="s">
        <v>421</v>
      </c>
      <c r="S3" s="1" t="s">
        <v>328</v>
      </c>
      <c r="T3" s="1" t="s">
        <v>424</v>
      </c>
      <c r="U3" s="1" t="s">
        <v>326</v>
      </c>
      <c r="V3" s="1" t="s">
        <v>33</v>
      </c>
      <c r="W3" s="1" t="s">
        <v>36</v>
      </c>
      <c r="X3" s="1" t="s">
        <v>402</v>
      </c>
      <c r="Y3" s="1" t="s">
        <v>397</v>
      </c>
      <c r="Z3" s="1" t="s">
        <v>44</v>
      </c>
      <c r="AA3" s="1" t="s">
        <v>45</v>
      </c>
      <c r="AB3" s="1" t="s">
        <v>4</v>
      </c>
      <c r="AC3" s="1" t="s">
        <v>370</v>
      </c>
      <c r="AD3" s="1" t="s">
        <v>52</v>
      </c>
      <c r="AE3" s="1" t="s">
        <v>391</v>
      </c>
      <c r="AF3" s="1" t="s">
        <v>392</v>
      </c>
      <c r="AG3" s="1" t="s">
        <v>55</v>
      </c>
      <c r="AH3" s="1" t="s">
        <v>371</v>
      </c>
      <c r="AI3" s="1" t="s">
        <v>372</v>
      </c>
      <c r="AJ3" s="1" t="s">
        <v>62</v>
      </c>
      <c r="AK3" s="1" t="s">
        <v>63</v>
      </c>
      <c r="AL3" s="1" t="s">
        <v>65</v>
      </c>
      <c r="AM3" s="1" t="s">
        <v>373</v>
      </c>
      <c r="AN3" s="1" t="s">
        <v>70</v>
      </c>
      <c r="AO3" s="1" t="s">
        <v>72</v>
      </c>
      <c r="AP3" s="1" t="s">
        <v>75</v>
      </c>
      <c r="AQ3" s="1" t="s">
        <v>374</v>
      </c>
      <c r="AR3" s="1" t="s">
        <v>375</v>
      </c>
      <c r="AS3" s="1" t="s">
        <v>376</v>
      </c>
      <c r="AT3" s="1" t="s">
        <v>20</v>
      </c>
      <c r="AU3" s="1" t="s">
        <v>317</v>
      </c>
      <c r="AV3" s="1" t="s">
        <v>318</v>
      </c>
      <c r="AW3" s="1" t="s">
        <v>393</v>
      </c>
      <c r="AX3" s="1" t="s">
        <v>319</v>
      </c>
      <c r="AY3" s="1" t="s">
        <v>394</v>
      </c>
      <c r="AZ3" s="1" t="s">
        <v>395</v>
      </c>
      <c r="BA3" s="1" t="s">
        <v>417</v>
      </c>
      <c r="BB3" s="1" t="s">
        <v>438</v>
      </c>
      <c r="BC3" s="1" t="s">
        <v>342</v>
      </c>
      <c r="BD3" s="1" t="s">
        <v>346</v>
      </c>
      <c r="BE3" s="1" t="s">
        <v>396</v>
      </c>
      <c r="BF3" s="1" t="s">
        <v>350</v>
      </c>
      <c r="BG3" s="1" t="s">
        <v>368</v>
      </c>
      <c r="BH3" s="1" t="s">
        <v>356</v>
      </c>
      <c r="BI3" s="1" t="s">
        <v>358</v>
      </c>
      <c r="BJ3" s="1" t="s">
        <v>362</v>
      </c>
      <c r="BK3" s="1" t="s">
        <v>364</v>
      </c>
      <c r="BL3" s="1" t="s">
        <v>378</v>
      </c>
      <c r="BM3" s="1" t="s">
        <v>381</v>
      </c>
      <c r="BN3" s="1" t="s">
        <v>427</v>
      </c>
      <c r="BO3" s="1" t="s">
        <v>413</v>
      </c>
      <c r="BP3" s="1" t="s">
        <v>414</v>
      </c>
      <c r="BQ3" s="1" t="s">
        <v>419</v>
      </c>
      <c r="BR3" s="1" t="s">
        <v>441</v>
      </c>
      <c r="BS3" s="1" t="s">
        <v>356</v>
      </c>
      <c r="BT3" s="1" t="s">
        <v>436</v>
      </c>
      <c r="BU3" s="1" t="s">
        <v>430</v>
      </c>
      <c r="BV3" s="1" t="s">
        <v>433</v>
      </c>
    </row>
    <row r="4" spans="1:74" ht="15.75" customHeight="1" x14ac:dyDescent="0.3">
      <c r="A4" s="1" t="s">
        <v>3</v>
      </c>
      <c r="B4" s="1" t="s">
        <v>320</v>
      </c>
      <c r="C4" s="1" t="s">
        <v>6</v>
      </c>
      <c r="D4" s="1" t="s">
        <v>7</v>
      </c>
      <c r="E4" s="1" t="s">
        <v>305</v>
      </c>
      <c r="F4" s="1" t="s">
        <v>10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17</v>
      </c>
      <c r="L4" s="1" t="s">
        <v>19</v>
      </c>
      <c r="M4" s="1" t="s">
        <v>333</v>
      </c>
      <c r="N4" s="1" t="s">
        <v>22</v>
      </c>
      <c r="O4" s="1" t="s">
        <v>26</v>
      </c>
      <c r="P4" s="1" t="s">
        <v>321</v>
      </c>
      <c r="Q4" s="1" t="s">
        <v>314</v>
      </c>
      <c r="R4" s="1" t="s">
        <v>422</v>
      </c>
      <c r="S4" s="1" t="s">
        <v>327</v>
      </c>
      <c r="T4" s="1" t="s">
        <v>425</v>
      </c>
      <c r="U4" s="1" t="s">
        <v>325</v>
      </c>
      <c r="V4" s="1" t="s">
        <v>34</v>
      </c>
      <c r="W4" s="1" t="s">
        <v>329</v>
      </c>
      <c r="X4" s="1" t="s">
        <v>40</v>
      </c>
      <c r="Y4" s="1" t="s">
        <v>330</v>
      </c>
      <c r="Z4" s="1" t="s">
        <v>43</v>
      </c>
      <c r="AA4" s="1" t="s">
        <v>46</v>
      </c>
      <c r="AB4" s="1" t="s">
        <v>331</v>
      </c>
      <c r="AC4" s="1" t="s">
        <v>49</v>
      </c>
      <c r="AD4" s="1" t="s">
        <v>51</v>
      </c>
      <c r="AE4" s="1" t="s">
        <v>54</v>
      </c>
      <c r="AF4" s="1" t="s">
        <v>353</v>
      </c>
      <c r="AG4" s="1" t="s">
        <v>56</v>
      </c>
      <c r="AH4" s="1" t="s">
        <v>59</v>
      </c>
      <c r="AI4" s="1" t="s">
        <v>332</v>
      </c>
      <c r="AJ4" s="1" t="s">
        <v>333</v>
      </c>
      <c r="AK4" s="1" t="s">
        <v>22</v>
      </c>
      <c r="AL4" s="1" t="s">
        <v>334</v>
      </c>
      <c r="AM4" s="1" t="s">
        <v>67</v>
      </c>
      <c r="AN4" s="1" t="s">
        <v>69</v>
      </c>
      <c r="AO4" s="1" t="s">
        <v>73</v>
      </c>
      <c r="AP4" s="1" t="s">
        <v>335</v>
      </c>
      <c r="AQ4" s="1" t="s">
        <v>336</v>
      </c>
      <c r="AR4" s="1" t="s">
        <v>337</v>
      </c>
      <c r="AS4" s="1" t="s">
        <v>338</v>
      </c>
      <c r="AT4" s="1" t="s">
        <v>19</v>
      </c>
      <c r="AU4" s="1" t="s">
        <v>322</v>
      </c>
      <c r="AV4" s="1" t="s">
        <v>323</v>
      </c>
      <c r="AW4" s="1" t="s">
        <v>307</v>
      </c>
      <c r="AX4" s="1" t="s">
        <v>324</v>
      </c>
      <c r="AY4" s="1" t="s">
        <v>308</v>
      </c>
      <c r="AZ4" s="1" t="s">
        <v>310</v>
      </c>
      <c r="BA4" s="1" t="s">
        <v>406</v>
      </c>
      <c r="BB4" s="1" t="s">
        <v>340</v>
      </c>
      <c r="BC4" s="1" t="s">
        <v>343</v>
      </c>
      <c r="BD4" s="1" t="s">
        <v>345</v>
      </c>
      <c r="BE4" s="1" t="s">
        <v>348</v>
      </c>
      <c r="BF4" s="1" t="s">
        <v>351</v>
      </c>
      <c r="BG4" s="1" t="s">
        <v>369</v>
      </c>
      <c r="BH4" s="1" t="s">
        <v>355</v>
      </c>
      <c r="BI4" s="1" t="s">
        <v>359</v>
      </c>
      <c r="BJ4" s="1" t="s">
        <v>361</v>
      </c>
      <c r="BK4" s="1" t="s">
        <v>365</v>
      </c>
      <c r="BL4" s="1" t="s">
        <v>379</v>
      </c>
      <c r="BM4" s="1" t="s">
        <v>382</v>
      </c>
      <c r="BN4" s="1" t="s">
        <v>428</v>
      </c>
      <c r="BO4" s="1" t="s">
        <v>403</v>
      </c>
      <c r="BP4" s="1" t="s">
        <v>408</v>
      </c>
      <c r="BQ4" s="1" t="s">
        <v>412</v>
      </c>
      <c r="BR4" s="1" t="s">
        <v>416</v>
      </c>
      <c r="BS4" s="1" t="s">
        <v>355</v>
      </c>
      <c r="BT4" s="1" t="s">
        <v>437</v>
      </c>
      <c r="BU4" s="1" t="s">
        <v>431</v>
      </c>
      <c r="BV4" s="1" t="s">
        <v>434</v>
      </c>
    </row>
    <row r="8" spans="1:74" ht="28.8" x14ac:dyDescent="0.3">
      <c r="A8" s="2" t="s">
        <v>80</v>
      </c>
      <c r="B8" s="2" t="s">
        <v>303</v>
      </c>
      <c r="C8" s="2" t="s">
        <v>302</v>
      </c>
      <c r="D8" s="2" t="s">
        <v>31</v>
      </c>
    </row>
    <row r="9" spans="1:74" ht="15.75" customHeight="1" thickBot="1" x14ac:dyDescent="0.35">
      <c r="A9" s="101" t="s">
        <v>81</v>
      </c>
      <c r="B9" s="101">
        <v>30</v>
      </c>
      <c r="C9" s="101">
        <v>20</v>
      </c>
      <c r="D9" s="101">
        <v>95</v>
      </c>
      <c r="E9" s="99"/>
      <c r="F9" s="96"/>
      <c r="G9" s="95"/>
      <c r="H9" s="95"/>
      <c r="I9" s="94"/>
    </row>
    <row r="10" spans="1:74" ht="15.75" customHeight="1" thickBot="1" x14ac:dyDescent="0.35">
      <c r="A10" s="101" t="s">
        <v>82</v>
      </c>
      <c r="B10" s="101">
        <v>41</v>
      </c>
      <c r="C10" s="101">
        <v>28</v>
      </c>
      <c r="D10" s="101">
        <v>125</v>
      </c>
      <c r="E10" s="99"/>
      <c r="F10" s="96"/>
      <c r="G10" s="95"/>
      <c r="H10" s="95"/>
      <c r="I10" s="97"/>
    </row>
    <row r="11" spans="1:74" ht="15.75" customHeight="1" thickBot="1" x14ac:dyDescent="0.35">
      <c r="A11" s="101" t="s">
        <v>83</v>
      </c>
      <c r="B11" s="101">
        <v>39</v>
      </c>
      <c r="C11" s="101">
        <v>26</v>
      </c>
      <c r="D11" s="101">
        <v>130</v>
      </c>
      <c r="E11" s="99"/>
      <c r="F11" s="96"/>
      <c r="G11" s="95"/>
      <c r="H11" s="95"/>
      <c r="I11" s="95"/>
    </row>
    <row r="12" spans="1:74" ht="15.75" customHeight="1" thickBot="1" x14ac:dyDescent="0.35">
      <c r="A12" s="101" t="s">
        <v>84</v>
      </c>
      <c r="B12" s="101">
        <v>36</v>
      </c>
      <c r="C12" s="101">
        <v>24</v>
      </c>
      <c r="D12" s="101">
        <v>166</v>
      </c>
      <c r="E12" s="99"/>
      <c r="F12" s="96"/>
      <c r="G12" s="95"/>
      <c r="H12" s="95"/>
      <c r="I12" s="95"/>
    </row>
    <row r="13" spans="1:74" ht="15.75" customHeight="1" thickBot="1" x14ac:dyDescent="0.35">
      <c r="A13" s="101" t="s">
        <v>85</v>
      </c>
      <c r="B13" s="101">
        <v>27</v>
      </c>
      <c r="C13" s="101">
        <v>18</v>
      </c>
      <c r="D13" s="101">
        <v>112</v>
      </c>
      <c r="E13" s="99"/>
      <c r="F13" s="96"/>
      <c r="G13" s="95"/>
      <c r="H13" s="95"/>
      <c r="I13" s="95"/>
    </row>
    <row r="14" spans="1:74" ht="15.75" customHeight="1" thickBot="1" x14ac:dyDescent="0.35">
      <c r="A14" s="101" t="s">
        <v>86</v>
      </c>
      <c r="B14" s="101">
        <v>51</v>
      </c>
      <c r="C14" s="101">
        <v>34</v>
      </c>
      <c r="D14" s="101">
        <v>173</v>
      </c>
      <c r="E14" s="99"/>
      <c r="F14" s="96"/>
      <c r="G14" s="95"/>
      <c r="H14" s="95"/>
      <c r="I14" s="95"/>
    </row>
    <row r="15" spans="1:74" ht="15.75" customHeight="1" thickBot="1" x14ac:dyDescent="0.35">
      <c r="A15" s="101" t="s">
        <v>87</v>
      </c>
      <c r="B15" s="101">
        <v>41</v>
      </c>
      <c r="C15" s="101">
        <v>28</v>
      </c>
      <c r="D15" s="101">
        <v>91</v>
      </c>
      <c r="E15" s="99"/>
      <c r="F15" s="96"/>
      <c r="G15" s="95"/>
      <c r="H15" s="95"/>
      <c r="I15" s="95"/>
    </row>
    <row r="16" spans="1:74" ht="15.75" customHeight="1" thickBot="1" x14ac:dyDescent="0.35">
      <c r="A16" s="101" t="s">
        <v>88</v>
      </c>
      <c r="B16" s="101">
        <v>52</v>
      </c>
      <c r="C16" s="101">
        <v>35</v>
      </c>
      <c r="D16" s="101">
        <v>299</v>
      </c>
      <c r="E16" s="99"/>
      <c r="F16" s="96"/>
      <c r="G16" s="95"/>
      <c r="H16" s="95"/>
      <c r="I16" s="95"/>
    </row>
    <row r="17" spans="1:9" ht="15.75" customHeight="1" thickBot="1" x14ac:dyDescent="0.35">
      <c r="A17" s="101" t="s">
        <v>89</v>
      </c>
      <c r="B17" s="101">
        <v>35</v>
      </c>
      <c r="C17" s="101">
        <v>24</v>
      </c>
      <c r="D17" s="101">
        <v>113</v>
      </c>
      <c r="E17" s="99"/>
      <c r="F17" s="96"/>
      <c r="G17" s="95"/>
      <c r="H17" s="95"/>
      <c r="I17" s="95"/>
    </row>
    <row r="18" spans="1:9" ht="15.75" customHeight="1" thickBot="1" x14ac:dyDescent="0.35">
      <c r="A18" s="101" t="s">
        <v>90</v>
      </c>
      <c r="B18" s="101">
        <v>24</v>
      </c>
      <c r="C18" s="101">
        <v>16</v>
      </c>
      <c r="D18" s="101">
        <v>59</v>
      </c>
      <c r="E18" s="99"/>
      <c r="F18" s="96"/>
      <c r="G18" s="95"/>
      <c r="H18" s="95"/>
      <c r="I18" s="95"/>
    </row>
    <row r="19" spans="1:9" ht="15.75" customHeight="1" thickBot="1" x14ac:dyDescent="0.35">
      <c r="A19" s="101" t="s">
        <v>91</v>
      </c>
      <c r="B19" s="101">
        <v>30</v>
      </c>
      <c r="C19" s="101">
        <v>20</v>
      </c>
      <c r="D19" s="101">
        <v>72</v>
      </c>
      <c r="E19" s="99"/>
      <c r="F19" s="96"/>
      <c r="G19" s="95"/>
      <c r="H19" s="95"/>
      <c r="I19" s="95"/>
    </row>
    <row r="20" spans="1:9" ht="15.75" customHeight="1" thickBot="1" x14ac:dyDescent="0.35">
      <c r="A20" s="101" t="s">
        <v>92</v>
      </c>
      <c r="B20" s="101">
        <v>51</v>
      </c>
      <c r="C20" s="101">
        <v>34</v>
      </c>
      <c r="D20" s="101">
        <v>158</v>
      </c>
      <c r="E20" s="99"/>
      <c r="F20" s="96"/>
      <c r="G20" s="95"/>
      <c r="H20" s="95"/>
      <c r="I20" s="95"/>
    </row>
    <row r="21" spans="1:9" ht="15.75" customHeight="1" thickBot="1" x14ac:dyDescent="0.35">
      <c r="A21" s="101" t="s">
        <v>93</v>
      </c>
      <c r="B21" s="101">
        <v>68</v>
      </c>
      <c r="C21" s="101">
        <v>45</v>
      </c>
      <c r="D21" s="101">
        <v>184</v>
      </c>
      <c r="E21" s="99"/>
      <c r="F21" s="96"/>
      <c r="G21" s="97"/>
      <c r="H21" s="97"/>
      <c r="I21" s="95"/>
    </row>
    <row r="22" spans="1:9" ht="15.75" customHeight="1" thickBot="1" x14ac:dyDescent="0.35">
      <c r="A22" s="101" t="s">
        <v>94</v>
      </c>
      <c r="B22" s="101">
        <v>51</v>
      </c>
      <c r="C22" s="101">
        <v>34</v>
      </c>
      <c r="D22" s="101">
        <v>158</v>
      </c>
      <c r="E22" s="99"/>
      <c r="F22" s="96"/>
      <c r="G22" s="97"/>
      <c r="H22" s="97"/>
      <c r="I22" s="97"/>
    </row>
    <row r="23" spans="1:9" ht="15.75" customHeight="1" thickBot="1" x14ac:dyDescent="0.35">
      <c r="A23" s="101" t="s">
        <v>95</v>
      </c>
      <c r="B23" s="101">
        <v>45</v>
      </c>
      <c r="C23" s="101">
        <v>30</v>
      </c>
      <c r="D23" s="101">
        <v>180</v>
      </c>
      <c r="E23" s="99"/>
      <c r="F23" s="96"/>
      <c r="G23" s="97"/>
      <c r="H23" s="97"/>
      <c r="I23" s="97"/>
    </row>
    <row r="24" spans="1:9" ht="15.75" customHeight="1" thickBot="1" x14ac:dyDescent="0.35">
      <c r="A24" s="101" t="s">
        <v>96</v>
      </c>
      <c r="B24" s="101">
        <v>50</v>
      </c>
      <c r="C24" s="101">
        <v>33</v>
      </c>
      <c r="D24" s="101">
        <v>165</v>
      </c>
      <c r="E24" s="99"/>
      <c r="F24" s="96"/>
      <c r="G24" s="95"/>
      <c r="H24" s="95"/>
      <c r="I24" s="95"/>
    </row>
    <row r="25" spans="1:9" ht="15.75" customHeight="1" thickBot="1" x14ac:dyDescent="0.35">
      <c r="A25" s="101" t="s">
        <v>97</v>
      </c>
      <c r="B25" s="101">
        <v>52</v>
      </c>
      <c r="C25" s="101">
        <v>35</v>
      </c>
      <c r="D25" s="101">
        <v>165</v>
      </c>
      <c r="E25" s="99"/>
      <c r="F25" s="96"/>
      <c r="G25" s="95"/>
      <c r="H25" s="95"/>
      <c r="I25" s="95"/>
    </row>
    <row r="26" spans="1:9" ht="15.75" customHeight="1" thickBot="1" x14ac:dyDescent="0.35">
      <c r="A26" s="101" t="s">
        <v>98</v>
      </c>
      <c r="B26" s="101">
        <v>42</v>
      </c>
      <c r="C26" s="101">
        <v>28</v>
      </c>
      <c r="D26" s="101">
        <v>135</v>
      </c>
      <c r="E26" s="99"/>
      <c r="F26" s="96"/>
      <c r="G26" s="95"/>
      <c r="H26" s="95"/>
      <c r="I26" s="95"/>
    </row>
    <row r="27" spans="1:9" ht="15.75" customHeight="1" thickBot="1" x14ac:dyDescent="0.35">
      <c r="A27" s="101" t="s">
        <v>99</v>
      </c>
      <c r="B27" s="101">
        <v>52</v>
      </c>
      <c r="C27" s="101">
        <v>35</v>
      </c>
      <c r="D27" s="101">
        <v>115</v>
      </c>
      <c r="E27" s="99"/>
      <c r="F27" s="96"/>
      <c r="G27" s="97"/>
      <c r="H27" s="95"/>
      <c r="I27" s="95"/>
    </row>
    <row r="28" spans="1:9" ht="15.75" customHeight="1" thickBot="1" x14ac:dyDescent="0.35">
      <c r="A28" s="101" t="s">
        <v>100</v>
      </c>
      <c r="B28" s="101">
        <v>30</v>
      </c>
      <c r="C28" s="101">
        <v>20</v>
      </c>
      <c r="D28" s="101">
        <v>93</v>
      </c>
      <c r="E28" s="99"/>
      <c r="F28" s="96"/>
      <c r="G28" s="95"/>
      <c r="H28" s="95"/>
      <c r="I28" s="95"/>
    </row>
    <row r="29" spans="1:9" ht="15.75" customHeight="1" thickBot="1" x14ac:dyDescent="0.35">
      <c r="A29" s="101" t="s">
        <v>101</v>
      </c>
      <c r="B29" s="101">
        <v>23</v>
      </c>
      <c r="C29" s="101">
        <v>16</v>
      </c>
      <c r="D29" s="101">
        <v>75</v>
      </c>
      <c r="E29" s="99"/>
      <c r="F29" s="96"/>
      <c r="G29" s="95"/>
      <c r="H29" s="95"/>
      <c r="I29" s="95"/>
    </row>
    <row r="30" spans="1:9" ht="15.75" customHeight="1" thickBot="1" x14ac:dyDescent="0.35">
      <c r="A30" s="101" t="s">
        <v>102</v>
      </c>
      <c r="B30" s="101">
        <v>46</v>
      </c>
      <c r="C30" s="101">
        <v>31</v>
      </c>
      <c r="D30" s="101">
        <v>176</v>
      </c>
      <c r="E30" s="99"/>
      <c r="F30" s="96"/>
      <c r="G30" s="95"/>
      <c r="H30" s="95"/>
      <c r="I30" s="95"/>
    </row>
    <row r="31" spans="1:9" ht="15.75" customHeight="1" thickBot="1" x14ac:dyDescent="0.35">
      <c r="A31" s="101" t="s">
        <v>103</v>
      </c>
      <c r="B31" s="101">
        <v>57</v>
      </c>
      <c r="C31" s="101">
        <v>38</v>
      </c>
      <c r="D31" s="101">
        <v>127</v>
      </c>
      <c r="E31" s="99"/>
      <c r="F31" s="96"/>
      <c r="G31" s="95"/>
      <c r="H31" s="95"/>
      <c r="I31" s="95"/>
    </row>
    <row r="32" spans="1:9" ht="15.75" customHeight="1" thickBot="1" x14ac:dyDescent="0.35">
      <c r="A32" s="101" t="s">
        <v>104</v>
      </c>
      <c r="B32" s="101">
        <v>57</v>
      </c>
      <c r="C32" s="101">
        <v>38</v>
      </c>
      <c r="D32" s="101">
        <v>145</v>
      </c>
      <c r="E32" s="99"/>
      <c r="F32" s="96"/>
      <c r="G32" s="97"/>
      <c r="H32" s="97"/>
      <c r="I32" s="97"/>
    </row>
    <row r="33" spans="1:9" ht="15.75" customHeight="1" thickBot="1" x14ac:dyDescent="0.35">
      <c r="A33" s="101" t="s">
        <v>105</v>
      </c>
      <c r="B33" s="101">
        <v>53</v>
      </c>
      <c r="C33" s="101">
        <v>36</v>
      </c>
      <c r="D33" s="101">
        <v>132</v>
      </c>
      <c r="E33" s="99"/>
      <c r="F33" s="96"/>
      <c r="G33" s="97"/>
      <c r="H33" s="97"/>
      <c r="I33" s="95"/>
    </row>
    <row r="34" spans="1:9" ht="15.75" customHeight="1" thickBot="1" x14ac:dyDescent="0.35">
      <c r="A34" s="101" t="s">
        <v>106</v>
      </c>
      <c r="B34" s="101">
        <v>51</v>
      </c>
      <c r="C34" s="101">
        <v>34</v>
      </c>
      <c r="D34" s="101">
        <v>84</v>
      </c>
      <c r="E34" s="99"/>
      <c r="F34" s="96"/>
      <c r="G34" s="95"/>
      <c r="H34" s="95"/>
      <c r="I34" s="97"/>
    </row>
    <row r="35" spans="1:9" ht="15.75" customHeight="1" thickBot="1" x14ac:dyDescent="0.35">
      <c r="A35" s="101" t="s">
        <v>107</v>
      </c>
      <c r="B35" s="101">
        <v>52</v>
      </c>
      <c r="C35" s="101">
        <v>35</v>
      </c>
      <c r="D35" s="101">
        <v>106</v>
      </c>
      <c r="E35" s="99"/>
      <c r="F35" s="96"/>
      <c r="G35" s="97"/>
      <c r="H35" s="97"/>
      <c r="I35" s="97"/>
    </row>
    <row r="36" spans="1:9" ht="15.75" customHeight="1" thickBot="1" x14ac:dyDescent="0.35">
      <c r="A36" s="101" t="s">
        <v>108</v>
      </c>
      <c r="B36" s="101">
        <v>22</v>
      </c>
      <c r="C36" s="101">
        <v>15</v>
      </c>
      <c r="D36" s="101">
        <v>115</v>
      </c>
      <c r="E36" s="99"/>
      <c r="F36" s="96"/>
      <c r="G36" s="95"/>
      <c r="H36" s="95"/>
      <c r="I36" s="95"/>
    </row>
    <row r="37" spans="1:9" ht="15.75" customHeight="1" thickBot="1" x14ac:dyDescent="0.35">
      <c r="A37" s="101" t="s">
        <v>109</v>
      </c>
      <c r="B37" s="101">
        <v>38</v>
      </c>
      <c r="C37" s="101">
        <v>25</v>
      </c>
      <c r="D37" s="101">
        <v>174</v>
      </c>
      <c r="E37" s="99"/>
      <c r="F37" s="96"/>
      <c r="G37" s="95"/>
      <c r="H37" s="95"/>
      <c r="I37" s="95"/>
    </row>
    <row r="38" spans="1:9" ht="15.75" customHeight="1" thickBot="1" x14ac:dyDescent="0.35">
      <c r="A38" s="101" t="s">
        <v>110</v>
      </c>
      <c r="B38" s="101">
        <v>36</v>
      </c>
      <c r="C38" s="101">
        <v>24</v>
      </c>
      <c r="D38" s="101">
        <v>138</v>
      </c>
      <c r="E38" s="99"/>
      <c r="F38" s="96"/>
      <c r="G38" s="95"/>
      <c r="H38" s="95"/>
      <c r="I38" s="95"/>
    </row>
    <row r="39" spans="1:9" ht="15.75" customHeight="1" thickBot="1" x14ac:dyDescent="0.35">
      <c r="A39" s="101" t="s">
        <v>111</v>
      </c>
      <c r="B39" s="101">
        <v>44</v>
      </c>
      <c r="C39" s="101">
        <v>29</v>
      </c>
      <c r="D39" s="101">
        <v>154</v>
      </c>
      <c r="E39" s="99"/>
      <c r="F39" s="96"/>
      <c r="G39" s="95"/>
      <c r="H39" s="95"/>
      <c r="I39" s="95"/>
    </row>
    <row r="40" spans="1:9" ht="15.75" customHeight="1" thickBot="1" x14ac:dyDescent="0.35">
      <c r="A40" s="101" t="s">
        <v>112</v>
      </c>
      <c r="B40" s="101">
        <v>41</v>
      </c>
      <c r="C40" s="101">
        <v>28</v>
      </c>
      <c r="D40" s="101">
        <v>131</v>
      </c>
      <c r="E40" s="99"/>
      <c r="F40" s="96"/>
      <c r="G40" s="97"/>
      <c r="H40" s="97"/>
      <c r="I40" s="97"/>
    </row>
    <row r="41" spans="1:9" ht="15.75" customHeight="1" thickBot="1" x14ac:dyDescent="0.35">
      <c r="A41" s="101" t="s">
        <v>113</v>
      </c>
      <c r="B41" s="101">
        <v>74</v>
      </c>
      <c r="C41" s="101">
        <v>49</v>
      </c>
      <c r="D41" s="101">
        <v>145</v>
      </c>
      <c r="E41" s="99"/>
      <c r="F41" s="96"/>
      <c r="G41" s="95"/>
      <c r="H41" s="95"/>
      <c r="I41" s="95"/>
    </row>
    <row r="42" spans="1:9" ht="15.75" customHeight="1" thickBot="1" x14ac:dyDescent="0.35">
      <c r="A42" s="101" t="s">
        <v>386</v>
      </c>
      <c r="B42" s="101">
        <v>36</v>
      </c>
      <c r="C42" s="101">
        <v>24</v>
      </c>
      <c r="D42" s="101">
        <v>150</v>
      </c>
      <c r="E42" s="99"/>
      <c r="F42" s="96"/>
      <c r="G42" s="95"/>
      <c r="H42" s="95"/>
      <c r="I42" s="95"/>
    </row>
    <row r="43" spans="1:9" ht="15.75" customHeight="1" thickBot="1" x14ac:dyDescent="0.35">
      <c r="A43" s="101" t="s">
        <v>114</v>
      </c>
      <c r="B43" s="101">
        <v>30</v>
      </c>
      <c r="C43" s="101">
        <v>20</v>
      </c>
      <c r="D43" s="101">
        <v>185</v>
      </c>
      <c r="E43" s="99"/>
      <c r="F43" s="96"/>
      <c r="G43" s="95"/>
      <c r="H43" s="95"/>
      <c r="I43" s="95"/>
    </row>
    <row r="44" spans="1:9" ht="15.75" customHeight="1" thickBot="1" x14ac:dyDescent="0.35">
      <c r="A44" s="101" t="s">
        <v>115</v>
      </c>
      <c r="B44" s="101">
        <v>58</v>
      </c>
      <c r="C44" s="101">
        <v>39</v>
      </c>
      <c r="D44" s="101">
        <v>217</v>
      </c>
      <c r="E44" s="99"/>
      <c r="F44" s="96"/>
      <c r="G44" s="95"/>
      <c r="H44" s="95"/>
      <c r="I44" s="95"/>
    </row>
    <row r="45" spans="1:9" ht="15.75" customHeight="1" thickBot="1" x14ac:dyDescent="0.35">
      <c r="A45" s="101" t="s">
        <v>116</v>
      </c>
      <c r="B45" s="101">
        <v>48</v>
      </c>
      <c r="C45" s="101">
        <v>32</v>
      </c>
      <c r="D45" s="101">
        <v>112</v>
      </c>
      <c r="E45" s="99"/>
      <c r="F45" s="96"/>
      <c r="G45" s="95"/>
      <c r="H45" s="95"/>
      <c r="I45" s="95"/>
    </row>
    <row r="46" spans="1:9" ht="15.75" customHeight="1" thickBot="1" x14ac:dyDescent="0.35">
      <c r="A46" s="101" t="s">
        <v>117</v>
      </c>
      <c r="B46" s="101">
        <v>47</v>
      </c>
      <c r="C46" s="101">
        <v>32</v>
      </c>
      <c r="D46" s="101">
        <v>93</v>
      </c>
      <c r="E46" s="99"/>
      <c r="F46" s="96"/>
      <c r="G46" s="95"/>
      <c r="H46" s="95"/>
      <c r="I46" s="95"/>
    </row>
    <row r="47" spans="1:9" ht="15.75" customHeight="1" thickBot="1" x14ac:dyDescent="0.35">
      <c r="A47" s="101" t="s">
        <v>118</v>
      </c>
      <c r="B47" s="101">
        <v>59</v>
      </c>
      <c r="C47" s="101">
        <v>40</v>
      </c>
      <c r="D47" s="101">
        <v>166</v>
      </c>
      <c r="E47" s="99"/>
      <c r="F47" s="96"/>
      <c r="G47" s="95"/>
      <c r="H47" s="95"/>
      <c r="I47" s="95"/>
    </row>
    <row r="48" spans="1:9" ht="15.75" customHeight="1" thickBot="1" x14ac:dyDescent="0.35">
      <c r="A48" s="101" t="s">
        <v>119</v>
      </c>
      <c r="B48" s="101">
        <v>58</v>
      </c>
      <c r="C48" s="101">
        <v>39</v>
      </c>
      <c r="D48" s="101">
        <v>143</v>
      </c>
      <c r="E48" s="99"/>
      <c r="F48" s="96"/>
      <c r="G48" s="95"/>
      <c r="H48" s="95"/>
      <c r="I48" s="95"/>
    </row>
    <row r="49" spans="1:9" ht="15.75" customHeight="1" thickBot="1" x14ac:dyDescent="0.35">
      <c r="A49" s="101" t="s">
        <v>443</v>
      </c>
      <c r="B49" s="101">
        <v>28</v>
      </c>
      <c r="C49" s="101">
        <v>14</v>
      </c>
      <c r="D49" s="101">
        <v>20</v>
      </c>
      <c r="F49" s="96"/>
      <c r="G49" s="95"/>
      <c r="H49" s="95"/>
      <c r="I49" s="95"/>
    </row>
    <row r="50" spans="1:9" ht="15.75" customHeight="1" thickBot="1" x14ac:dyDescent="0.35">
      <c r="A50" s="101" t="s">
        <v>120</v>
      </c>
      <c r="B50" s="101">
        <v>45</v>
      </c>
      <c r="C50" s="101">
        <v>30</v>
      </c>
      <c r="D50" s="101">
        <v>147</v>
      </c>
      <c r="E50" s="99"/>
      <c r="F50" s="96"/>
      <c r="G50" s="97"/>
      <c r="H50" s="97"/>
      <c r="I50" s="97"/>
    </row>
    <row r="51" spans="1:9" ht="15.75" customHeight="1" thickBot="1" x14ac:dyDescent="0.35">
      <c r="A51" s="101" t="s">
        <v>121</v>
      </c>
      <c r="B51" s="101">
        <v>65</v>
      </c>
      <c r="C51" s="101">
        <v>44</v>
      </c>
      <c r="D51" s="101">
        <v>305</v>
      </c>
      <c r="E51" s="99"/>
      <c r="G51" s="98"/>
      <c r="H51" s="98"/>
      <c r="I51" s="98"/>
    </row>
    <row r="52" spans="1:9" ht="15.75" customHeight="1" thickBot="1" x14ac:dyDescent="0.35">
      <c r="A52" s="101" t="s">
        <v>122</v>
      </c>
      <c r="B52" s="101">
        <v>44</v>
      </c>
      <c r="C52" s="101">
        <v>29</v>
      </c>
      <c r="D52" s="101">
        <v>97</v>
      </c>
      <c r="E52" s="99"/>
      <c r="F52" s="96"/>
      <c r="G52" s="95"/>
      <c r="H52" s="95"/>
      <c r="I52" s="95"/>
    </row>
    <row r="53" spans="1:9" ht="15.75" customHeight="1" thickBot="1" x14ac:dyDescent="0.35">
      <c r="A53" s="101" t="s">
        <v>123</v>
      </c>
      <c r="B53" s="101">
        <v>44</v>
      </c>
      <c r="C53" s="101">
        <v>29</v>
      </c>
      <c r="D53" s="101">
        <v>119</v>
      </c>
      <c r="E53" s="99"/>
      <c r="F53" s="96"/>
      <c r="G53" s="97"/>
      <c r="H53" s="97"/>
      <c r="I53" s="97"/>
    </row>
    <row r="54" spans="1:9" ht="15.75" customHeight="1" thickBot="1" x14ac:dyDescent="0.35">
      <c r="A54" s="101" t="s">
        <v>124</v>
      </c>
      <c r="B54" s="101">
        <v>50</v>
      </c>
      <c r="C54" s="101">
        <v>33</v>
      </c>
      <c r="D54" s="101">
        <v>91</v>
      </c>
      <c r="E54" s="99"/>
      <c r="F54" s="96"/>
      <c r="G54" s="97"/>
      <c r="H54" s="97"/>
      <c r="I54" s="97"/>
    </row>
    <row r="55" spans="1:9" ht="15.75" customHeight="1" thickBot="1" x14ac:dyDescent="0.35">
      <c r="A55" s="101" t="s">
        <v>125</v>
      </c>
      <c r="B55" s="101">
        <v>29</v>
      </c>
      <c r="C55" s="101">
        <v>20</v>
      </c>
      <c r="D55" s="101">
        <v>85</v>
      </c>
      <c r="E55" s="99"/>
      <c r="F55" s="96"/>
      <c r="G55" s="95"/>
      <c r="H55" s="95"/>
      <c r="I55" s="95"/>
    </row>
    <row r="56" spans="1:9" ht="15.75" customHeight="1" thickBot="1" x14ac:dyDescent="0.35">
      <c r="A56" s="101" t="s">
        <v>126</v>
      </c>
      <c r="B56" s="101">
        <v>34</v>
      </c>
      <c r="C56" s="101">
        <v>23</v>
      </c>
      <c r="D56" s="101">
        <v>69</v>
      </c>
      <c r="E56" s="99"/>
      <c r="F56" s="96"/>
      <c r="G56" s="95"/>
      <c r="H56" s="95"/>
      <c r="I56" s="95"/>
    </row>
    <row r="57" spans="1:9" ht="15.75" customHeight="1" thickBot="1" x14ac:dyDescent="0.35">
      <c r="A57" s="101" t="s">
        <v>127</v>
      </c>
      <c r="B57" s="101">
        <v>50</v>
      </c>
      <c r="C57" s="101">
        <v>33</v>
      </c>
      <c r="D57" s="101">
        <v>136</v>
      </c>
      <c r="E57" s="99"/>
      <c r="F57" s="96"/>
      <c r="G57" s="95"/>
      <c r="H57" s="95"/>
      <c r="I57" s="95"/>
    </row>
    <row r="58" spans="1:9" ht="15.75" customHeight="1" thickBot="1" x14ac:dyDescent="0.35">
      <c r="A58" s="101" t="s">
        <v>128</v>
      </c>
      <c r="B58" s="101">
        <v>53</v>
      </c>
      <c r="C58" s="101">
        <v>36</v>
      </c>
      <c r="D58" s="101">
        <v>115</v>
      </c>
      <c r="E58" s="99"/>
      <c r="F58" s="96"/>
      <c r="G58" s="95"/>
      <c r="H58" s="95"/>
      <c r="I58" s="95"/>
    </row>
    <row r="59" spans="1:9" ht="15.75" customHeight="1" thickBot="1" x14ac:dyDescent="0.35">
      <c r="A59" s="101" t="s">
        <v>129</v>
      </c>
      <c r="B59" s="101">
        <v>46</v>
      </c>
      <c r="C59" s="101">
        <v>31</v>
      </c>
      <c r="D59" s="101">
        <v>101</v>
      </c>
      <c r="E59" s="99"/>
      <c r="F59" s="96"/>
      <c r="G59" s="95"/>
      <c r="H59" s="95"/>
      <c r="I59" s="95"/>
    </row>
    <row r="60" spans="1:9" ht="15.75" customHeight="1" thickBot="1" x14ac:dyDescent="0.35">
      <c r="A60" s="101" t="s">
        <v>130</v>
      </c>
      <c r="B60" s="101">
        <v>58</v>
      </c>
      <c r="C60" s="101">
        <v>39</v>
      </c>
      <c r="D60" s="101">
        <v>152</v>
      </c>
      <c r="E60" s="99"/>
      <c r="F60" s="96"/>
      <c r="G60" s="97"/>
      <c r="H60" s="97"/>
      <c r="I60" s="95"/>
    </row>
    <row r="61" spans="1:9" ht="15.75" customHeight="1" thickBot="1" x14ac:dyDescent="0.35">
      <c r="A61" s="101" t="s">
        <v>387</v>
      </c>
      <c r="B61" s="101">
        <v>58</v>
      </c>
      <c r="C61" s="101">
        <v>39</v>
      </c>
      <c r="D61" s="101">
        <v>135</v>
      </c>
      <c r="E61" s="99"/>
      <c r="F61" s="96"/>
      <c r="G61" s="95"/>
      <c r="H61" s="95"/>
      <c r="I61" s="97"/>
    </row>
    <row r="62" spans="1:9" ht="15.75" customHeight="1" thickBot="1" x14ac:dyDescent="0.35">
      <c r="A62" s="101" t="s">
        <v>131</v>
      </c>
      <c r="B62" s="101">
        <v>51</v>
      </c>
      <c r="C62" s="101">
        <v>34</v>
      </c>
      <c r="D62" s="101">
        <v>96</v>
      </c>
      <c r="E62" s="99"/>
      <c r="F62" s="96"/>
      <c r="G62" s="97"/>
      <c r="H62" s="97"/>
      <c r="I62" s="97"/>
    </row>
    <row r="63" spans="1:9" ht="15.75" customHeight="1" thickBot="1" x14ac:dyDescent="0.35">
      <c r="A63" s="101" t="s">
        <v>132</v>
      </c>
      <c r="B63" s="101">
        <v>44</v>
      </c>
      <c r="C63" s="101">
        <v>29</v>
      </c>
      <c r="D63" s="101">
        <v>115</v>
      </c>
      <c r="E63" s="99"/>
      <c r="F63" s="96"/>
      <c r="G63" s="95"/>
      <c r="H63" s="95"/>
      <c r="I63" s="97"/>
    </row>
    <row r="64" spans="1:9" ht="15.75" customHeight="1" thickBot="1" x14ac:dyDescent="0.35">
      <c r="A64" s="101" t="s">
        <v>133</v>
      </c>
      <c r="B64" s="101">
        <v>52</v>
      </c>
      <c r="C64" s="101">
        <v>35</v>
      </c>
      <c r="D64" s="101">
        <v>183</v>
      </c>
      <c r="E64" s="99"/>
      <c r="G64" s="98"/>
      <c r="H64" s="98"/>
      <c r="I64" s="98"/>
    </row>
    <row r="65" spans="1:9" ht="15.75" customHeight="1" thickBot="1" x14ac:dyDescent="0.35">
      <c r="A65" s="101" t="s">
        <v>134</v>
      </c>
      <c r="B65" s="101">
        <v>40</v>
      </c>
      <c r="C65" s="101">
        <v>27</v>
      </c>
      <c r="D65" s="101">
        <v>161</v>
      </c>
      <c r="E65" s="99"/>
      <c r="F65" s="96"/>
      <c r="G65" s="97"/>
      <c r="H65" s="97"/>
      <c r="I65" s="97"/>
    </row>
    <row r="66" spans="1:9" ht="15.75" customHeight="1" thickBot="1" x14ac:dyDescent="0.35">
      <c r="A66" s="101" t="s">
        <v>135</v>
      </c>
      <c r="B66" s="101">
        <v>35</v>
      </c>
      <c r="C66" s="101">
        <v>24</v>
      </c>
      <c r="D66" s="101">
        <v>88</v>
      </c>
      <c r="E66" s="99"/>
      <c r="F66" s="96"/>
      <c r="G66" s="95"/>
      <c r="H66" s="95"/>
      <c r="I66" s="97"/>
    </row>
    <row r="67" spans="1:9" ht="15.75" customHeight="1" thickBot="1" x14ac:dyDescent="0.35">
      <c r="A67" s="101" t="s">
        <v>136</v>
      </c>
      <c r="B67" s="101">
        <v>46</v>
      </c>
      <c r="C67" s="101">
        <v>31</v>
      </c>
      <c r="D67" s="101">
        <v>148</v>
      </c>
      <c r="E67" s="99"/>
      <c r="F67" s="96"/>
      <c r="G67" s="95"/>
      <c r="H67" s="95"/>
      <c r="I67" s="95"/>
    </row>
    <row r="68" spans="1:9" ht="15.75" customHeight="1" thickBot="1" x14ac:dyDescent="0.35">
      <c r="A68" s="101" t="s">
        <v>137</v>
      </c>
      <c r="B68" s="101">
        <v>46</v>
      </c>
      <c r="C68" s="101">
        <v>31</v>
      </c>
      <c r="D68" s="101">
        <v>132</v>
      </c>
      <c r="E68" s="99"/>
      <c r="F68" s="96"/>
      <c r="G68" s="95"/>
      <c r="H68" s="95"/>
      <c r="I68" s="95"/>
    </row>
    <row r="69" spans="1:9" ht="15.75" customHeight="1" thickBot="1" x14ac:dyDescent="0.35">
      <c r="A69" s="101" t="s">
        <v>138</v>
      </c>
      <c r="B69" s="101">
        <v>36</v>
      </c>
      <c r="C69" s="101">
        <v>24</v>
      </c>
      <c r="D69" s="101">
        <v>135</v>
      </c>
      <c r="E69" s="99"/>
      <c r="F69" s="96"/>
      <c r="G69" s="97"/>
      <c r="H69" s="97"/>
      <c r="I69" s="97"/>
    </row>
    <row r="70" spans="1:9" ht="15.75" customHeight="1" thickBot="1" x14ac:dyDescent="0.35">
      <c r="A70" s="101" t="s">
        <v>139</v>
      </c>
      <c r="B70" s="101">
        <v>62</v>
      </c>
      <c r="C70" s="101">
        <v>41</v>
      </c>
      <c r="D70" s="101">
        <v>224</v>
      </c>
      <c r="E70" s="99"/>
      <c r="F70" s="96"/>
      <c r="G70" s="95"/>
      <c r="H70" s="95"/>
      <c r="I70" s="95"/>
    </row>
    <row r="71" spans="1:9" ht="15.75" customHeight="1" thickBot="1" x14ac:dyDescent="0.35">
      <c r="A71" s="101" t="s">
        <v>140</v>
      </c>
      <c r="B71" s="101">
        <v>45</v>
      </c>
      <c r="C71" s="101">
        <v>30</v>
      </c>
      <c r="D71" s="101">
        <v>115</v>
      </c>
      <c r="E71" s="99"/>
      <c r="F71" s="96"/>
      <c r="G71" s="95"/>
      <c r="H71" s="95"/>
      <c r="I71" s="95"/>
    </row>
    <row r="72" spans="1:9" ht="15.75" customHeight="1" thickBot="1" x14ac:dyDescent="0.35">
      <c r="A72" s="101" t="s">
        <v>141</v>
      </c>
      <c r="B72" s="101">
        <v>34</v>
      </c>
      <c r="C72" s="101">
        <v>23</v>
      </c>
      <c r="D72" s="101">
        <v>90</v>
      </c>
      <c r="E72" s="99"/>
      <c r="F72" s="96"/>
      <c r="G72" s="95"/>
      <c r="H72" s="95"/>
      <c r="I72" s="95"/>
    </row>
    <row r="73" spans="1:9" ht="15.75" customHeight="1" thickBot="1" x14ac:dyDescent="0.35">
      <c r="A73" s="101" t="s">
        <v>142</v>
      </c>
      <c r="B73" s="101">
        <v>46</v>
      </c>
      <c r="C73" s="101">
        <v>31</v>
      </c>
      <c r="D73" s="101">
        <v>118</v>
      </c>
      <c r="E73" s="99"/>
      <c r="F73" s="96"/>
      <c r="G73" s="95"/>
      <c r="H73" s="95"/>
      <c r="I73" s="95"/>
    </row>
    <row r="74" spans="1:9" ht="15.75" customHeight="1" thickBot="1" x14ac:dyDescent="0.35">
      <c r="A74" s="101" t="s">
        <v>143</v>
      </c>
      <c r="B74" s="101">
        <v>24</v>
      </c>
      <c r="C74" s="101">
        <v>16</v>
      </c>
      <c r="D74" s="101">
        <v>86</v>
      </c>
      <c r="E74" s="99"/>
      <c r="F74" s="96"/>
      <c r="G74" s="95"/>
      <c r="H74" s="95"/>
      <c r="I74" s="95"/>
    </row>
    <row r="75" spans="1:9" ht="15.6" thickBot="1" x14ac:dyDescent="0.35">
      <c r="A75" s="101" t="s">
        <v>144</v>
      </c>
      <c r="B75" s="101">
        <v>58</v>
      </c>
      <c r="C75" s="101">
        <v>39</v>
      </c>
      <c r="D75" s="101">
        <v>130</v>
      </c>
      <c r="E75" s="99"/>
      <c r="F75" s="96"/>
      <c r="G75" s="95"/>
      <c r="H75" s="95"/>
      <c r="I75" s="95"/>
    </row>
    <row r="76" spans="1:9" ht="15.75" customHeight="1" thickBot="1" x14ac:dyDescent="0.35">
      <c r="A76" s="101" t="s">
        <v>145</v>
      </c>
      <c r="B76" s="101">
        <v>48</v>
      </c>
      <c r="C76" s="101">
        <v>32</v>
      </c>
      <c r="D76" s="101">
        <v>101</v>
      </c>
      <c r="E76" s="99"/>
      <c r="F76" s="96"/>
      <c r="G76" s="97"/>
      <c r="H76" s="97"/>
      <c r="I76" s="97"/>
    </row>
    <row r="77" spans="1:9" ht="15.75" customHeight="1" thickBot="1" x14ac:dyDescent="0.35">
      <c r="A77" s="101" t="s">
        <v>439</v>
      </c>
      <c r="B77" s="101">
        <v>42</v>
      </c>
      <c r="C77" s="101">
        <v>28</v>
      </c>
      <c r="D77" s="101">
        <v>155</v>
      </c>
      <c r="E77" s="100"/>
      <c r="F77" s="96"/>
      <c r="G77" s="95"/>
      <c r="H77" s="95"/>
      <c r="I77" s="95"/>
    </row>
    <row r="78" spans="1:9" ht="15.75" customHeight="1" thickBot="1" x14ac:dyDescent="0.35">
      <c r="A78" s="101" t="s">
        <v>146</v>
      </c>
      <c r="B78" s="101">
        <v>32</v>
      </c>
      <c r="C78" s="101">
        <v>21</v>
      </c>
      <c r="D78" s="101">
        <v>85</v>
      </c>
      <c r="E78" s="99"/>
      <c r="F78" s="96"/>
      <c r="G78" s="95"/>
      <c r="H78" s="95"/>
      <c r="I78" s="95"/>
    </row>
    <row r="79" spans="1:9" ht="15.75" customHeight="1" thickBot="1" x14ac:dyDescent="0.35">
      <c r="A79" s="101" t="s">
        <v>147</v>
      </c>
      <c r="B79" s="101">
        <v>35</v>
      </c>
      <c r="C79" s="101">
        <v>24</v>
      </c>
      <c r="D79" s="101">
        <v>145</v>
      </c>
      <c r="E79" s="99"/>
      <c r="F79" s="96"/>
      <c r="G79" s="97"/>
      <c r="H79" s="97"/>
      <c r="I79" s="97"/>
    </row>
    <row r="80" spans="1:9" ht="15.75" customHeight="1" thickBot="1" x14ac:dyDescent="0.35">
      <c r="A80" s="101" t="s">
        <v>148</v>
      </c>
      <c r="B80" s="101">
        <v>50</v>
      </c>
      <c r="C80" s="101">
        <v>33</v>
      </c>
      <c r="D80" s="101">
        <v>146</v>
      </c>
      <c r="E80" s="99"/>
      <c r="F80" s="96"/>
      <c r="G80" s="95"/>
      <c r="H80" s="95"/>
      <c r="I80" s="95"/>
    </row>
    <row r="81" spans="1:9" ht="15.75" customHeight="1" thickBot="1" x14ac:dyDescent="0.35">
      <c r="A81" s="101" t="s">
        <v>149</v>
      </c>
      <c r="B81" s="101">
        <v>38</v>
      </c>
      <c r="C81" s="101">
        <v>25</v>
      </c>
      <c r="D81" s="101">
        <v>185</v>
      </c>
      <c r="E81" s="99"/>
      <c r="F81" s="96"/>
      <c r="G81" s="95"/>
      <c r="H81" s="95"/>
      <c r="I81" s="95"/>
    </row>
    <row r="82" spans="1:9" ht="15.75" customHeight="1" thickBot="1" x14ac:dyDescent="0.35">
      <c r="A82" s="101" t="s">
        <v>150</v>
      </c>
      <c r="B82" s="101">
        <v>32</v>
      </c>
      <c r="C82" s="101">
        <v>21</v>
      </c>
      <c r="D82" s="101">
        <v>85</v>
      </c>
      <c r="E82" s="99"/>
      <c r="F82" s="96"/>
      <c r="G82" s="95"/>
      <c r="H82" s="95"/>
      <c r="I82" s="95"/>
    </row>
    <row r="83" spans="1:9" ht="15.75" customHeight="1" thickBot="1" x14ac:dyDescent="0.35">
      <c r="A83" s="101" t="s">
        <v>151</v>
      </c>
      <c r="B83" s="101">
        <v>36</v>
      </c>
      <c r="C83" s="101">
        <v>24</v>
      </c>
      <c r="D83" s="101">
        <v>134</v>
      </c>
      <c r="E83" s="99"/>
      <c r="F83" s="96"/>
      <c r="G83" s="95"/>
      <c r="H83" s="95"/>
      <c r="I83" s="95"/>
    </row>
    <row r="84" spans="1:9" ht="15.75" customHeight="1" thickBot="1" x14ac:dyDescent="0.35">
      <c r="A84" s="101" t="s">
        <v>152</v>
      </c>
      <c r="B84" s="101">
        <v>33</v>
      </c>
      <c r="C84" s="101">
        <v>22</v>
      </c>
      <c r="D84" s="101">
        <v>196</v>
      </c>
      <c r="E84" s="99"/>
      <c r="F84" s="96"/>
      <c r="G84" s="95"/>
      <c r="H84" s="95"/>
      <c r="I84" s="95"/>
    </row>
    <row r="85" spans="1:9" ht="15.75" customHeight="1" thickBot="1" x14ac:dyDescent="0.35">
      <c r="A85" s="101" t="s">
        <v>153</v>
      </c>
      <c r="B85" s="101">
        <v>58</v>
      </c>
      <c r="C85" s="101">
        <v>39</v>
      </c>
      <c r="D85" s="101">
        <v>129</v>
      </c>
      <c r="E85" s="99"/>
      <c r="F85" s="96"/>
      <c r="G85" s="95"/>
      <c r="H85" s="95"/>
      <c r="I85" s="95"/>
    </row>
    <row r="86" spans="1:9" ht="15.75" customHeight="1" thickBot="1" x14ac:dyDescent="0.35">
      <c r="A86" s="101" t="s">
        <v>154</v>
      </c>
      <c r="B86" s="101">
        <v>47</v>
      </c>
      <c r="C86" s="101">
        <v>32</v>
      </c>
      <c r="D86" s="101">
        <v>108</v>
      </c>
      <c r="E86" s="99"/>
      <c r="F86" s="96"/>
      <c r="G86" s="95"/>
      <c r="H86" s="95"/>
      <c r="I86" s="95"/>
    </row>
    <row r="87" spans="1:9" ht="15.75" customHeight="1" thickBot="1" x14ac:dyDescent="0.35">
      <c r="A87" s="101" t="s">
        <v>155</v>
      </c>
      <c r="B87" s="101">
        <v>66</v>
      </c>
      <c r="C87" s="101">
        <v>44</v>
      </c>
      <c r="D87" s="101">
        <v>190</v>
      </c>
      <c r="E87" s="99"/>
      <c r="F87" s="96"/>
      <c r="G87" s="95"/>
      <c r="H87" s="95"/>
      <c r="I87" s="95"/>
    </row>
    <row r="88" spans="1:9" ht="15.75" customHeight="1" thickBot="1" x14ac:dyDescent="0.35">
      <c r="A88" s="101" t="s">
        <v>156</v>
      </c>
      <c r="B88" s="101">
        <v>45</v>
      </c>
      <c r="C88" s="101">
        <v>30</v>
      </c>
      <c r="D88" s="101">
        <v>158</v>
      </c>
      <c r="E88" s="99"/>
      <c r="F88" s="96"/>
      <c r="G88" s="97"/>
      <c r="H88" s="97"/>
      <c r="I88" s="97"/>
    </row>
    <row r="89" spans="1:9" ht="15.75" customHeight="1" thickBot="1" x14ac:dyDescent="0.35">
      <c r="A89" s="101" t="s">
        <v>157</v>
      </c>
      <c r="B89" s="101">
        <v>40</v>
      </c>
      <c r="C89" s="101">
        <v>27</v>
      </c>
      <c r="D89" s="101">
        <v>135</v>
      </c>
      <c r="E89" s="99"/>
      <c r="F89" s="96"/>
      <c r="G89" s="95"/>
      <c r="H89" s="95"/>
      <c r="I89" s="95"/>
    </row>
    <row r="90" spans="1:9" ht="15.75" customHeight="1" thickBot="1" x14ac:dyDescent="0.35">
      <c r="A90" s="101" t="s">
        <v>158</v>
      </c>
      <c r="B90" s="101">
        <v>40</v>
      </c>
      <c r="C90" s="101">
        <v>27</v>
      </c>
      <c r="D90" s="101">
        <v>135</v>
      </c>
      <c r="E90" s="99"/>
      <c r="F90" s="96"/>
      <c r="G90" s="95"/>
      <c r="H90" s="95"/>
      <c r="I90" s="95"/>
    </row>
    <row r="91" spans="1:9" ht="15.75" customHeight="1" thickBot="1" x14ac:dyDescent="0.35">
      <c r="A91" s="101" t="s">
        <v>159</v>
      </c>
      <c r="B91" s="101">
        <v>57</v>
      </c>
      <c r="C91" s="101">
        <v>38</v>
      </c>
      <c r="D91" s="101">
        <v>138</v>
      </c>
      <c r="E91" s="99"/>
      <c r="F91" s="96"/>
      <c r="G91" s="95"/>
      <c r="H91" s="95"/>
      <c r="I91" s="95"/>
    </row>
    <row r="92" spans="1:9" ht="15.75" customHeight="1" thickBot="1" x14ac:dyDescent="0.35">
      <c r="A92" s="101" t="s">
        <v>160</v>
      </c>
      <c r="B92" s="101">
        <v>66</v>
      </c>
      <c r="C92" s="101">
        <v>44</v>
      </c>
      <c r="D92" s="101">
        <v>233</v>
      </c>
      <c r="E92" s="99"/>
      <c r="F92" s="96"/>
      <c r="G92" s="95"/>
      <c r="H92" s="95"/>
      <c r="I92" s="95"/>
    </row>
    <row r="93" spans="1:9" ht="15.75" customHeight="1" thickBot="1" x14ac:dyDescent="0.35">
      <c r="A93" s="101" t="s">
        <v>161</v>
      </c>
      <c r="B93" s="101">
        <v>52</v>
      </c>
      <c r="C93" s="101">
        <v>35</v>
      </c>
      <c r="D93" s="101">
        <v>190</v>
      </c>
      <c r="E93" s="99"/>
      <c r="F93" s="96"/>
      <c r="G93" s="95"/>
      <c r="H93" s="95"/>
      <c r="I93" s="95"/>
    </row>
    <row r="94" spans="1:9" ht="15.75" customHeight="1" thickBot="1" x14ac:dyDescent="0.35">
      <c r="A94" s="101" t="s">
        <v>162</v>
      </c>
      <c r="B94" s="101">
        <v>24</v>
      </c>
      <c r="C94" s="101">
        <v>16</v>
      </c>
      <c r="D94" s="101">
        <v>95</v>
      </c>
      <c r="E94" s="99"/>
      <c r="F94" s="96"/>
      <c r="G94" s="95"/>
      <c r="H94" s="95"/>
      <c r="I94" s="95"/>
    </row>
    <row r="95" spans="1:9" ht="15.75" customHeight="1" thickBot="1" x14ac:dyDescent="0.35">
      <c r="A95" s="101" t="s">
        <v>163</v>
      </c>
      <c r="B95" s="101">
        <v>46</v>
      </c>
      <c r="C95" s="101">
        <v>31</v>
      </c>
      <c r="D95" s="101">
        <v>126</v>
      </c>
      <c r="E95" s="99"/>
      <c r="F95" s="96"/>
      <c r="G95" s="95"/>
      <c r="H95" s="95"/>
      <c r="I95" s="95"/>
    </row>
    <row r="96" spans="1:9" ht="15.75" customHeight="1" thickBot="1" x14ac:dyDescent="0.35">
      <c r="A96" s="101" t="s">
        <v>164</v>
      </c>
      <c r="B96" s="101">
        <v>38</v>
      </c>
      <c r="C96" s="101">
        <v>25</v>
      </c>
      <c r="D96" s="101">
        <v>94</v>
      </c>
      <c r="E96" s="99"/>
      <c r="F96" s="96"/>
      <c r="G96" s="95"/>
      <c r="H96" s="95"/>
      <c r="I96" s="95"/>
    </row>
    <row r="97" spans="1:9" ht="15.75" customHeight="1" thickBot="1" x14ac:dyDescent="0.35">
      <c r="A97" s="101" t="s">
        <v>165</v>
      </c>
      <c r="B97" s="101">
        <v>50</v>
      </c>
      <c r="C97" s="101">
        <v>33</v>
      </c>
      <c r="D97" s="101">
        <v>180</v>
      </c>
      <c r="E97" s="99"/>
      <c r="F97" s="96"/>
      <c r="G97" s="95"/>
      <c r="H97" s="95"/>
      <c r="I97" s="95"/>
    </row>
    <row r="98" spans="1:9" ht="15.75" customHeight="1" thickBot="1" x14ac:dyDescent="0.35">
      <c r="A98" s="101" t="s">
        <v>166</v>
      </c>
      <c r="B98" s="101">
        <v>47</v>
      </c>
      <c r="C98" s="101">
        <v>32</v>
      </c>
      <c r="D98" s="101">
        <v>142</v>
      </c>
      <c r="E98" s="99"/>
      <c r="F98" s="96"/>
      <c r="G98" s="97"/>
      <c r="H98" s="97"/>
      <c r="I98" s="97"/>
    </row>
    <row r="99" spans="1:9" ht="15.75" customHeight="1" thickBot="1" x14ac:dyDescent="0.35">
      <c r="A99" s="101" t="s">
        <v>167</v>
      </c>
      <c r="B99" s="101">
        <v>51</v>
      </c>
      <c r="C99" s="101">
        <v>34</v>
      </c>
      <c r="D99" s="101">
        <v>161</v>
      </c>
      <c r="E99" s="99"/>
      <c r="F99" s="96"/>
      <c r="G99" s="95"/>
      <c r="H99" s="95"/>
      <c r="I99" s="95"/>
    </row>
    <row r="100" spans="1:9" ht="15.75" customHeight="1" thickBot="1" x14ac:dyDescent="0.35">
      <c r="A100" s="101" t="s">
        <v>168</v>
      </c>
      <c r="B100" s="101">
        <v>50</v>
      </c>
      <c r="C100" s="101">
        <v>33</v>
      </c>
      <c r="D100" s="101">
        <v>140</v>
      </c>
      <c r="E100" s="99"/>
      <c r="F100" s="96"/>
      <c r="G100" s="95"/>
      <c r="H100" s="95"/>
      <c r="I100" s="95"/>
    </row>
    <row r="101" spans="1:9" ht="15.75" customHeight="1" thickBot="1" x14ac:dyDescent="0.35">
      <c r="A101" s="101" t="s">
        <v>169</v>
      </c>
      <c r="B101" s="101">
        <v>47</v>
      </c>
      <c r="C101" s="101">
        <v>32</v>
      </c>
      <c r="D101" s="101">
        <v>134</v>
      </c>
      <c r="E101" s="99"/>
      <c r="F101" s="96"/>
      <c r="G101" s="95"/>
      <c r="H101" s="95"/>
      <c r="I101" s="95"/>
    </row>
    <row r="102" spans="1:9" ht="15.75" customHeight="1" thickBot="1" x14ac:dyDescent="0.35">
      <c r="A102" s="101" t="s">
        <v>170</v>
      </c>
      <c r="B102" s="101">
        <v>30</v>
      </c>
      <c r="C102" s="101">
        <v>20</v>
      </c>
      <c r="D102" s="101">
        <v>105</v>
      </c>
      <c r="E102" s="99"/>
      <c r="F102" s="96"/>
      <c r="G102" s="95"/>
      <c r="H102" s="95"/>
      <c r="I102" s="95"/>
    </row>
    <row r="103" spans="1:9" ht="15.75" customHeight="1" thickBot="1" x14ac:dyDescent="0.35">
      <c r="A103" s="101" t="s">
        <v>171</v>
      </c>
      <c r="B103" s="101">
        <v>45</v>
      </c>
      <c r="C103" s="101">
        <v>30</v>
      </c>
      <c r="D103" s="101">
        <v>111</v>
      </c>
      <c r="E103" s="99"/>
      <c r="F103" s="96"/>
      <c r="G103" s="95"/>
      <c r="H103" s="95"/>
      <c r="I103" s="95"/>
    </row>
    <row r="104" spans="1:9" ht="15.75" customHeight="1" thickBot="1" x14ac:dyDescent="0.35">
      <c r="A104" s="101" t="s">
        <v>172</v>
      </c>
      <c r="B104" s="101">
        <v>56</v>
      </c>
      <c r="C104" s="101">
        <v>37</v>
      </c>
      <c r="D104" s="101">
        <v>149</v>
      </c>
      <c r="E104" s="99"/>
      <c r="F104" s="96"/>
      <c r="G104" s="95"/>
      <c r="H104" s="95"/>
      <c r="I104" s="95"/>
    </row>
    <row r="105" spans="1:9" ht="15.75" customHeight="1" thickBot="1" x14ac:dyDescent="0.35">
      <c r="A105" s="101" t="s">
        <v>173</v>
      </c>
      <c r="B105" s="101">
        <v>51</v>
      </c>
      <c r="C105" s="101">
        <v>34</v>
      </c>
      <c r="D105" s="101">
        <v>219</v>
      </c>
      <c r="E105" s="99"/>
      <c r="F105" s="96"/>
      <c r="G105" s="97"/>
      <c r="H105" s="97"/>
      <c r="I105" s="97"/>
    </row>
    <row r="106" spans="1:9" ht="15.75" customHeight="1" thickBot="1" x14ac:dyDescent="0.35">
      <c r="A106" s="101" t="s">
        <v>174</v>
      </c>
      <c r="B106" s="101">
        <v>27</v>
      </c>
      <c r="C106" s="101">
        <v>18</v>
      </c>
      <c r="D106" s="101">
        <v>74</v>
      </c>
      <c r="E106" s="99"/>
      <c r="F106" s="96"/>
      <c r="G106" s="97"/>
      <c r="H106" s="97"/>
      <c r="I106" s="97"/>
    </row>
    <row r="107" spans="1:9" ht="15.75" customHeight="1" thickBot="1" x14ac:dyDescent="0.35">
      <c r="A107" s="101" t="s">
        <v>175</v>
      </c>
      <c r="B107" s="101">
        <v>46</v>
      </c>
      <c r="C107" s="101">
        <v>31</v>
      </c>
      <c r="D107" s="101">
        <v>115</v>
      </c>
      <c r="E107" s="99"/>
      <c r="F107" s="96"/>
      <c r="G107" s="97"/>
      <c r="H107" s="97"/>
      <c r="I107" s="97"/>
    </row>
    <row r="108" spans="1:9" ht="15.75" customHeight="1" thickBot="1" x14ac:dyDescent="0.35">
      <c r="A108" s="101" t="s">
        <v>176</v>
      </c>
      <c r="B108" s="101">
        <v>62</v>
      </c>
      <c r="C108" s="101">
        <v>41</v>
      </c>
      <c r="D108" s="101">
        <v>215</v>
      </c>
      <c r="E108" s="99"/>
      <c r="F108" s="96"/>
      <c r="G108" s="97"/>
      <c r="H108" s="97"/>
      <c r="I108" s="97"/>
    </row>
    <row r="109" spans="1:9" ht="15.75" customHeight="1" thickBot="1" x14ac:dyDescent="0.35">
      <c r="A109" s="101" t="s">
        <v>177</v>
      </c>
      <c r="B109" s="101">
        <v>70</v>
      </c>
      <c r="C109" s="101">
        <v>47</v>
      </c>
      <c r="D109" s="101">
        <v>190</v>
      </c>
      <c r="E109" s="99"/>
      <c r="F109" s="96"/>
      <c r="G109" s="95"/>
      <c r="H109" s="95"/>
      <c r="I109" s="95"/>
    </row>
    <row r="110" spans="1:9" ht="15.75" customHeight="1" thickBot="1" x14ac:dyDescent="0.35">
      <c r="A110" s="101" t="s">
        <v>178</v>
      </c>
      <c r="B110" s="101">
        <v>28</v>
      </c>
      <c r="C110" s="101">
        <v>19</v>
      </c>
      <c r="D110" s="101">
        <v>92</v>
      </c>
      <c r="E110" s="99"/>
      <c r="F110" s="96"/>
      <c r="G110" s="95"/>
      <c r="H110" s="95"/>
      <c r="I110" s="95"/>
    </row>
    <row r="111" spans="1:9" ht="15.75" customHeight="1" thickBot="1" x14ac:dyDescent="0.35">
      <c r="A111" s="101" t="s">
        <v>179</v>
      </c>
      <c r="B111" s="101">
        <v>48</v>
      </c>
      <c r="C111" s="101">
        <v>32</v>
      </c>
      <c r="D111" s="101">
        <v>108</v>
      </c>
      <c r="E111" s="99"/>
      <c r="F111" s="96"/>
      <c r="G111" s="95"/>
      <c r="H111" s="95"/>
      <c r="I111" s="95"/>
    </row>
    <row r="112" spans="1:9" ht="15.75" customHeight="1" thickBot="1" x14ac:dyDescent="0.35">
      <c r="A112" s="101" t="s">
        <v>180</v>
      </c>
      <c r="B112" s="101">
        <v>23</v>
      </c>
      <c r="C112" s="101">
        <v>16</v>
      </c>
      <c r="D112" s="101">
        <v>57</v>
      </c>
      <c r="E112" s="99"/>
      <c r="F112" s="96"/>
      <c r="G112" s="95"/>
      <c r="H112" s="95"/>
      <c r="I112" s="95"/>
    </row>
    <row r="113" spans="1:9" ht="15.75" customHeight="1" thickBot="1" x14ac:dyDescent="0.35">
      <c r="A113" s="101" t="s">
        <v>181</v>
      </c>
      <c r="B113" s="101">
        <v>35</v>
      </c>
      <c r="C113" s="101">
        <v>24</v>
      </c>
      <c r="D113" s="101">
        <v>76</v>
      </c>
      <c r="E113" s="99"/>
      <c r="F113" s="96"/>
      <c r="G113" s="95"/>
      <c r="H113" s="95"/>
      <c r="I113" s="95"/>
    </row>
    <row r="114" spans="1:9" ht="15.75" customHeight="1" thickBot="1" x14ac:dyDescent="0.35">
      <c r="A114" s="101" t="s">
        <v>182</v>
      </c>
      <c r="B114" s="101">
        <v>46</v>
      </c>
      <c r="C114" s="101">
        <v>31</v>
      </c>
      <c r="D114" s="101">
        <v>228</v>
      </c>
      <c r="E114" s="99"/>
      <c r="F114" s="96"/>
      <c r="G114" s="95"/>
      <c r="H114" s="95"/>
      <c r="I114" s="95"/>
    </row>
    <row r="115" spans="1:9" ht="15.75" customHeight="1" thickBot="1" x14ac:dyDescent="0.35">
      <c r="A115" s="101" t="s">
        <v>183</v>
      </c>
      <c r="B115" s="101">
        <v>56</v>
      </c>
      <c r="C115" s="101">
        <v>37</v>
      </c>
      <c r="D115" s="101">
        <v>241</v>
      </c>
      <c r="E115" s="99"/>
      <c r="F115" s="96"/>
      <c r="G115" s="95"/>
      <c r="H115" s="95"/>
      <c r="I115" s="95"/>
    </row>
    <row r="116" spans="1:9" ht="15.75" customHeight="1" thickBot="1" x14ac:dyDescent="0.35">
      <c r="A116" s="101" t="s">
        <v>184</v>
      </c>
      <c r="B116" s="101">
        <v>33</v>
      </c>
      <c r="C116" s="101">
        <v>22</v>
      </c>
      <c r="D116" s="101">
        <v>96</v>
      </c>
      <c r="E116" s="99"/>
      <c r="F116" s="96"/>
      <c r="G116" s="95"/>
      <c r="H116" s="95"/>
      <c r="I116" s="95"/>
    </row>
    <row r="117" spans="1:9" ht="15.75" customHeight="1" thickBot="1" x14ac:dyDescent="0.35">
      <c r="A117" s="101" t="s">
        <v>185</v>
      </c>
      <c r="B117" s="101">
        <v>24</v>
      </c>
      <c r="C117" s="101">
        <v>16</v>
      </c>
      <c r="D117" s="101">
        <v>103</v>
      </c>
      <c r="E117" s="99"/>
      <c r="F117" s="96"/>
      <c r="G117" s="95"/>
      <c r="H117" s="95"/>
      <c r="I117" s="95"/>
    </row>
    <row r="118" spans="1:9" ht="15.75" customHeight="1" thickBot="1" x14ac:dyDescent="0.35">
      <c r="A118" s="101" t="s">
        <v>186</v>
      </c>
      <c r="B118" s="101">
        <v>35</v>
      </c>
      <c r="C118" s="101">
        <v>24</v>
      </c>
      <c r="D118" s="101">
        <v>76</v>
      </c>
      <c r="E118" s="99"/>
      <c r="F118" s="96"/>
      <c r="G118" s="95"/>
      <c r="H118" s="95"/>
      <c r="I118" s="95"/>
    </row>
    <row r="119" spans="1:9" ht="15.75" customHeight="1" thickBot="1" x14ac:dyDescent="0.35">
      <c r="A119" s="101" t="s">
        <v>187</v>
      </c>
      <c r="B119" s="101">
        <v>59</v>
      </c>
      <c r="C119" s="101">
        <v>40</v>
      </c>
      <c r="D119" s="101">
        <v>123</v>
      </c>
      <c r="E119" s="99"/>
      <c r="F119" s="96"/>
      <c r="G119" s="95"/>
      <c r="H119" s="95"/>
      <c r="I119" s="95"/>
    </row>
    <row r="120" spans="1:9" ht="15.75" customHeight="1" thickBot="1" x14ac:dyDescent="0.35">
      <c r="A120" s="101" t="s">
        <v>188</v>
      </c>
      <c r="B120" s="101">
        <v>63</v>
      </c>
      <c r="C120" s="101">
        <v>42</v>
      </c>
      <c r="D120" s="101">
        <v>135</v>
      </c>
      <c r="E120" s="99"/>
      <c r="F120" s="96"/>
      <c r="G120" s="95"/>
      <c r="H120" s="95"/>
      <c r="I120" s="95"/>
    </row>
    <row r="121" spans="1:9" ht="15.75" customHeight="1" thickBot="1" x14ac:dyDescent="0.35">
      <c r="A121" s="101" t="s">
        <v>189</v>
      </c>
      <c r="B121" s="101">
        <v>56</v>
      </c>
      <c r="C121" s="101">
        <v>37</v>
      </c>
      <c r="D121" s="101">
        <v>190</v>
      </c>
      <c r="E121" s="99"/>
      <c r="F121" s="96"/>
      <c r="G121" s="97"/>
      <c r="H121" s="97"/>
      <c r="I121" s="97"/>
    </row>
    <row r="122" spans="1:9" ht="15.75" customHeight="1" thickBot="1" x14ac:dyDescent="0.35">
      <c r="A122" s="101" t="s">
        <v>190</v>
      </c>
      <c r="B122" s="101">
        <v>26</v>
      </c>
      <c r="C122" s="101">
        <v>17</v>
      </c>
      <c r="D122" s="101">
        <v>109</v>
      </c>
      <c r="E122" s="99"/>
      <c r="F122" s="96"/>
      <c r="G122" s="95"/>
      <c r="H122" s="95"/>
      <c r="I122" s="95"/>
    </row>
    <row r="123" spans="1:9" ht="15.75" customHeight="1" thickBot="1" x14ac:dyDescent="0.35">
      <c r="A123" s="101" t="s">
        <v>191</v>
      </c>
      <c r="B123" s="101">
        <v>47</v>
      </c>
      <c r="C123" s="101">
        <v>32</v>
      </c>
      <c r="D123" s="101">
        <v>130</v>
      </c>
      <c r="E123" s="99"/>
      <c r="F123" s="96"/>
      <c r="G123" s="95"/>
      <c r="H123" s="95"/>
      <c r="I123" s="97"/>
    </row>
    <row r="124" spans="1:9" ht="15.75" customHeight="1" thickBot="1" x14ac:dyDescent="0.35">
      <c r="A124" s="101" t="s">
        <v>192</v>
      </c>
      <c r="B124" s="101">
        <v>34</v>
      </c>
      <c r="C124" s="101">
        <v>23</v>
      </c>
      <c r="D124" s="101">
        <v>87</v>
      </c>
      <c r="E124" s="99"/>
      <c r="F124" s="96"/>
      <c r="G124" s="95"/>
      <c r="H124" s="95"/>
      <c r="I124" s="95"/>
    </row>
    <row r="125" spans="1:9" ht="15.75" customHeight="1" thickBot="1" x14ac:dyDescent="0.35">
      <c r="A125" s="101" t="s">
        <v>193</v>
      </c>
      <c r="B125" s="101">
        <v>47</v>
      </c>
      <c r="C125" s="101">
        <v>32</v>
      </c>
      <c r="D125" s="101">
        <v>123</v>
      </c>
      <c r="E125" s="99"/>
      <c r="F125" s="96"/>
      <c r="G125" s="95"/>
      <c r="H125" s="95"/>
      <c r="I125" s="95"/>
    </row>
    <row r="126" spans="1:9" ht="15.75" customHeight="1" thickBot="1" x14ac:dyDescent="0.35">
      <c r="A126" s="101" t="s">
        <v>194</v>
      </c>
      <c r="B126" s="101">
        <v>34</v>
      </c>
      <c r="C126" s="101">
        <v>23</v>
      </c>
      <c r="D126" s="101">
        <v>88</v>
      </c>
      <c r="E126" s="99"/>
      <c r="F126" s="96"/>
      <c r="G126" s="95"/>
      <c r="H126" s="95"/>
      <c r="I126" s="95"/>
    </row>
    <row r="127" spans="1:9" ht="15.75" customHeight="1" thickBot="1" x14ac:dyDescent="0.35">
      <c r="A127" s="101" t="s">
        <v>195</v>
      </c>
      <c r="B127" s="101">
        <v>52</v>
      </c>
      <c r="C127" s="101">
        <v>35</v>
      </c>
      <c r="D127" s="101">
        <v>170</v>
      </c>
      <c r="E127" s="99"/>
      <c r="F127" s="96"/>
      <c r="G127" s="95"/>
      <c r="H127" s="95"/>
      <c r="I127" s="95"/>
    </row>
    <row r="128" spans="1:9" ht="15.75" customHeight="1" thickBot="1" x14ac:dyDescent="0.35">
      <c r="A128" s="101" t="s">
        <v>196</v>
      </c>
      <c r="B128" s="101">
        <v>38</v>
      </c>
      <c r="C128" s="101">
        <v>25</v>
      </c>
      <c r="D128" s="101">
        <v>120</v>
      </c>
      <c r="E128" s="99"/>
      <c r="F128" s="96"/>
      <c r="G128" s="95"/>
      <c r="H128" s="95"/>
      <c r="I128" s="95"/>
    </row>
    <row r="129" spans="1:9" ht="15.75" customHeight="1" thickBot="1" x14ac:dyDescent="0.35">
      <c r="A129" s="101" t="s">
        <v>197</v>
      </c>
      <c r="B129" s="101">
        <v>46</v>
      </c>
      <c r="C129" s="101">
        <v>31</v>
      </c>
      <c r="D129" s="101">
        <v>114</v>
      </c>
      <c r="E129" s="99"/>
      <c r="F129" s="96"/>
      <c r="G129" s="95"/>
      <c r="H129" s="95"/>
      <c r="I129" s="95"/>
    </row>
    <row r="130" spans="1:9" ht="15.75" customHeight="1" thickBot="1" x14ac:dyDescent="0.35">
      <c r="A130" s="101" t="s">
        <v>198</v>
      </c>
      <c r="B130" s="101">
        <v>42</v>
      </c>
      <c r="C130" s="101">
        <v>28</v>
      </c>
      <c r="D130" s="101">
        <v>129</v>
      </c>
      <c r="E130" s="99"/>
      <c r="F130" s="96"/>
      <c r="G130" s="95"/>
      <c r="H130" s="95"/>
      <c r="I130" s="97"/>
    </row>
    <row r="131" spans="1:9" ht="15.75" customHeight="1" thickBot="1" x14ac:dyDescent="0.35">
      <c r="A131" s="101" t="s">
        <v>199</v>
      </c>
      <c r="B131" s="101">
        <v>63</v>
      </c>
      <c r="C131" s="101">
        <v>42</v>
      </c>
      <c r="D131" s="101">
        <v>102</v>
      </c>
      <c r="E131" s="99"/>
      <c r="F131" s="96"/>
      <c r="G131" s="97"/>
      <c r="H131" s="97"/>
      <c r="I131" s="97"/>
    </row>
    <row r="132" spans="1:9" ht="15.75" customHeight="1" thickBot="1" x14ac:dyDescent="0.35">
      <c r="A132" s="101" t="s">
        <v>200</v>
      </c>
      <c r="B132" s="101">
        <v>39</v>
      </c>
      <c r="C132" s="101">
        <v>26</v>
      </c>
      <c r="D132" s="101">
        <v>105</v>
      </c>
      <c r="E132" s="99"/>
      <c r="F132" s="96"/>
      <c r="G132" s="95"/>
      <c r="H132" s="95"/>
      <c r="I132" s="95"/>
    </row>
    <row r="133" spans="1:9" ht="15.75" customHeight="1" thickBot="1" x14ac:dyDescent="0.35">
      <c r="A133" s="101" t="s">
        <v>201</v>
      </c>
      <c r="B133" s="101">
        <v>54</v>
      </c>
      <c r="C133" s="101">
        <v>36</v>
      </c>
      <c r="D133" s="101">
        <v>220</v>
      </c>
      <c r="E133" s="99"/>
      <c r="F133" s="96"/>
      <c r="G133" s="95"/>
      <c r="H133" s="95"/>
      <c r="I133" s="95"/>
    </row>
    <row r="134" spans="1:9" ht="15.75" customHeight="1" thickBot="1" x14ac:dyDescent="0.35">
      <c r="A134" s="101" t="s">
        <v>202</v>
      </c>
      <c r="B134" s="101">
        <v>29</v>
      </c>
      <c r="C134" s="101">
        <v>20</v>
      </c>
      <c r="D134" s="101">
        <v>95</v>
      </c>
      <c r="E134" s="99"/>
      <c r="F134" s="96"/>
      <c r="G134" s="97"/>
      <c r="H134" s="97"/>
      <c r="I134" s="97"/>
    </row>
    <row r="135" spans="1:9" ht="15.75" customHeight="1" thickBot="1" x14ac:dyDescent="0.35">
      <c r="A135" s="101" t="s">
        <v>203</v>
      </c>
      <c r="B135" s="101">
        <v>48</v>
      </c>
      <c r="C135" s="101">
        <v>32</v>
      </c>
      <c r="D135" s="101">
        <v>177</v>
      </c>
      <c r="E135" s="99"/>
      <c r="F135" s="96"/>
      <c r="G135" s="95"/>
      <c r="H135" s="95"/>
      <c r="I135" s="95"/>
    </row>
    <row r="136" spans="1:9" ht="15.75" customHeight="1" thickBot="1" x14ac:dyDescent="0.35">
      <c r="A136" s="101" t="s">
        <v>204</v>
      </c>
      <c r="B136" s="101">
        <v>24</v>
      </c>
      <c r="C136" s="101">
        <v>16</v>
      </c>
      <c r="D136" s="101">
        <v>88</v>
      </c>
      <c r="E136" s="99"/>
      <c r="F136" s="96"/>
      <c r="G136" s="95"/>
      <c r="H136" s="95"/>
      <c r="I136" s="95"/>
    </row>
    <row r="137" spans="1:9" ht="15.75" customHeight="1" thickBot="1" x14ac:dyDescent="0.35">
      <c r="A137" s="101" t="s">
        <v>205</v>
      </c>
      <c r="B137" s="101">
        <v>42</v>
      </c>
      <c r="C137" s="101">
        <v>28</v>
      </c>
      <c r="D137" s="101">
        <v>180</v>
      </c>
      <c r="E137" s="99"/>
      <c r="F137" s="96"/>
      <c r="G137" s="95"/>
      <c r="H137" s="95"/>
      <c r="I137" s="95"/>
    </row>
    <row r="138" spans="1:9" ht="15.75" customHeight="1" thickBot="1" x14ac:dyDescent="0.35">
      <c r="A138" s="101" t="s">
        <v>206</v>
      </c>
      <c r="B138" s="101">
        <v>27</v>
      </c>
      <c r="C138" s="101">
        <v>18</v>
      </c>
      <c r="D138" s="101">
        <v>92</v>
      </c>
      <c r="E138" s="99"/>
      <c r="F138" s="96"/>
      <c r="G138" s="95"/>
      <c r="H138" s="95"/>
      <c r="I138" s="95"/>
    </row>
    <row r="139" spans="1:9" ht="15.75" customHeight="1" thickBot="1" x14ac:dyDescent="0.35">
      <c r="A139" s="101" t="s">
        <v>207</v>
      </c>
      <c r="B139" s="101">
        <v>29</v>
      </c>
      <c r="C139" s="101">
        <v>20</v>
      </c>
      <c r="D139" s="101">
        <v>94</v>
      </c>
      <c r="E139" s="99"/>
      <c r="F139" s="96"/>
      <c r="G139" s="95"/>
      <c r="H139" s="95"/>
      <c r="I139" s="95"/>
    </row>
    <row r="140" spans="1:9" ht="15.75" customHeight="1" thickBot="1" x14ac:dyDescent="0.35">
      <c r="A140" s="101" t="s">
        <v>208</v>
      </c>
      <c r="B140" s="101">
        <v>38</v>
      </c>
      <c r="C140" s="101">
        <v>25</v>
      </c>
      <c r="D140" s="101">
        <v>146</v>
      </c>
      <c r="E140" s="99"/>
      <c r="F140" s="96"/>
      <c r="G140" s="97"/>
      <c r="H140" s="97"/>
      <c r="I140" s="97"/>
    </row>
    <row r="141" spans="1:9" ht="15.75" customHeight="1" thickBot="1" x14ac:dyDescent="0.35">
      <c r="A141" s="101" t="s">
        <v>209</v>
      </c>
      <c r="B141" s="101">
        <v>35</v>
      </c>
      <c r="C141" s="101">
        <v>24</v>
      </c>
      <c r="D141" s="101">
        <v>155</v>
      </c>
      <c r="E141" s="99"/>
      <c r="F141" s="96"/>
      <c r="G141" s="97"/>
      <c r="H141" s="97"/>
      <c r="I141" s="95"/>
    </row>
    <row r="142" spans="1:9" ht="15.75" customHeight="1" thickBot="1" x14ac:dyDescent="0.35">
      <c r="A142" s="101" t="s">
        <v>210</v>
      </c>
      <c r="B142" s="101">
        <v>30</v>
      </c>
      <c r="C142" s="101">
        <v>20</v>
      </c>
      <c r="D142" s="101">
        <v>112</v>
      </c>
      <c r="E142" s="99"/>
      <c r="F142" s="96"/>
      <c r="G142" s="95"/>
      <c r="H142" s="95"/>
      <c r="I142" s="95"/>
    </row>
    <row r="143" spans="1:9" ht="15.75" customHeight="1" thickBot="1" x14ac:dyDescent="0.35">
      <c r="A143" s="101" t="s">
        <v>211</v>
      </c>
      <c r="B143" s="101">
        <v>36</v>
      </c>
      <c r="C143" s="101">
        <v>24</v>
      </c>
      <c r="D143" s="101">
        <v>126</v>
      </c>
      <c r="E143" s="99"/>
      <c r="F143" s="96"/>
      <c r="G143" s="95"/>
      <c r="H143" s="95"/>
      <c r="I143" s="95"/>
    </row>
    <row r="144" spans="1:9" ht="15.75" customHeight="1" thickBot="1" x14ac:dyDescent="0.35">
      <c r="A144" s="101" t="s">
        <v>212</v>
      </c>
      <c r="B144" s="101">
        <v>56</v>
      </c>
      <c r="C144" s="101">
        <v>37</v>
      </c>
      <c r="D144" s="101">
        <v>153</v>
      </c>
      <c r="E144" s="99"/>
      <c r="F144" s="96"/>
      <c r="G144" s="95"/>
      <c r="H144" s="95"/>
      <c r="I144" s="95"/>
    </row>
    <row r="145" spans="1:9" ht="15.75" customHeight="1" thickBot="1" x14ac:dyDescent="0.35">
      <c r="A145" s="101" t="s">
        <v>213</v>
      </c>
      <c r="B145" s="101">
        <v>36</v>
      </c>
      <c r="C145" s="101">
        <v>24</v>
      </c>
      <c r="D145" s="101">
        <v>81</v>
      </c>
      <c r="E145" s="99"/>
      <c r="F145" s="96"/>
      <c r="G145" s="95"/>
      <c r="H145" s="95"/>
      <c r="I145" s="95"/>
    </row>
    <row r="146" spans="1:9" ht="15.75" customHeight="1" thickBot="1" x14ac:dyDescent="0.35">
      <c r="A146" s="101" t="s">
        <v>214</v>
      </c>
      <c r="B146" s="101">
        <v>47</v>
      </c>
      <c r="C146" s="101">
        <v>32</v>
      </c>
      <c r="D146" s="101">
        <v>122</v>
      </c>
      <c r="E146" s="99"/>
      <c r="F146" s="96"/>
      <c r="G146" s="97"/>
      <c r="H146" s="97"/>
      <c r="I146" s="97"/>
    </row>
    <row r="147" spans="1:9" ht="15.75" customHeight="1" thickBot="1" x14ac:dyDescent="0.35">
      <c r="A147" s="101" t="s">
        <v>215</v>
      </c>
      <c r="B147" s="101">
        <v>41</v>
      </c>
      <c r="C147" s="101">
        <v>28</v>
      </c>
      <c r="D147" s="101">
        <v>89</v>
      </c>
      <c r="E147" s="99"/>
      <c r="F147" s="96"/>
      <c r="G147" s="95"/>
      <c r="H147" s="95"/>
      <c r="I147" s="95"/>
    </row>
    <row r="148" spans="1:9" ht="15.75" customHeight="1" thickBot="1" x14ac:dyDescent="0.35">
      <c r="A148" s="101" t="s">
        <v>216</v>
      </c>
      <c r="B148" s="101">
        <v>46</v>
      </c>
      <c r="C148" s="101">
        <v>31</v>
      </c>
      <c r="D148" s="101">
        <v>182</v>
      </c>
      <c r="E148" s="99"/>
      <c r="F148" s="96"/>
      <c r="G148" s="95"/>
      <c r="H148" s="95"/>
      <c r="I148" s="95"/>
    </row>
    <row r="149" spans="1:9" ht="15.75" customHeight="1" thickBot="1" x14ac:dyDescent="0.35">
      <c r="A149" s="101" t="s">
        <v>217</v>
      </c>
      <c r="B149" s="101">
        <v>80</v>
      </c>
      <c r="C149" s="101">
        <v>53</v>
      </c>
      <c r="D149" s="101">
        <v>182</v>
      </c>
      <c r="E149" s="99"/>
      <c r="F149" s="96"/>
      <c r="G149" s="95"/>
      <c r="H149" s="95"/>
      <c r="I149" s="95"/>
    </row>
    <row r="150" spans="1:9" ht="15.75" customHeight="1" thickBot="1" x14ac:dyDescent="0.35">
      <c r="A150" s="101" t="s">
        <v>218</v>
      </c>
      <c r="B150" s="101">
        <v>40</v>
      </c>
      <c r="C150" s="101">
        <v>27</v>
      </c>
      <c r="D150" s="101">
        <v>108</v>
      </c>
      <c r="E150" s="99"/>
      <c r="F150" s="96"/>
      <c r="G150" s="95"/>
      <c r="H150" s="95"/>
      <c r="I150" s="95"/>
    </row>
    <row r="151" spans="1:9" ht="15.75" customHeight="1" thickBot="1" x14ac:dyDescent="0.35">
      <c r="A151" s="101" t="s">
        <v>219</v>
      </c>
      <c r="B151" s="101">
        <v>60</v>
      </c>
      <c r="C151" s="101">
        <v>40</v>
      </c>
      <c r="D151" s="101">
        <v>200</v>
      </c>
      <c r="E151" s="99"/>
      <c r="F151" s="96"/>
      <c r="G151" s="95"/>
      <c r="H151" s="95"/>
      <c r="I151" s="95"/>
    </row>
    <row r="152" spans="1:9" ht="15.75" customHeight="1" thickBot="1" x14ac:dyDescent="0.35">
      <c r="A152" s="101" t="s">
        <v>220</v>
      </c>
      <c r="B152" s="101">
        <v>23</v>
      </c>
      <c r="C152" s="101">
        <v>16</v>
      </c>
      <c r="D152" s="101">
        <v>238</v>
      </c>
      <c r="E152" s="99"/>
      <c r="F152" s="96"/>
      <c r="G152" s="97"/>
      <c r="H152" s="97"/>
      <c r="I152" s="97"/>
    </row>
    <row r="153" spans="1:9" ht="15.75" customHeight="1" thickBot="1" x14ac:dyDescent="0.35">
      <c r="A153" s="101" t="s">
        <v>221</v>
      </c>
      <c r="B153" s="101">
        <v>34</v>
      </c>
      <c r="C153" s="101">
        <v>23</v>
      </c>
      <c r="D153" s="101">
        <v>122</v>
      </c>
      <c r="E153" s="99"/>
      <c r="F153" s="96"/>
      <c r="G153" s="95"/>
      <c r="H153" s="95"/>
      <c r="I153" s="95"/>
    </row>
    <row r="154" spans="1:9" ht="15.75" customHeight="1" thickBot="1" x14ac:dyDescent="0.35">
      <c r="A154" s="101" t="s">
        <v>222</v>
      </c>
      <c r="B154" s="101">
        <v>51</v>
      </c>
      <c r="C154" s="101">
        <v>34</v>
      </c>
      <c r="D154" s="101">
        <v>179</v>
      </c>
      <c r="E154" s="99"/>
      <c r="F154" s="96"/>
      <c r="G154" s="95"/>
      <c r="H154" s="95"/>
      <c r="I154" s="95"/>
    </row>
    <row r="155" spans="1:9" ht="15.75" customHeight="1" thickBot="1" x14ac:dyDescent="0.35">
      <c r="A155" s="101" t="s">
        <v>223</v>
      </c>
      <c r="B155" s="101">
        <v>39</v>
      </c>
      <c r="C155" s="101">
        <v>26</v>
      </c>
      <c r="D155" s="101">
        <v>111</v>
      </c>
      <c r="E155" s="99"/>
      <c r="F155" s="96"/>
      <c r="G155" s="97"/>
      <c r="H155" s="97"/>
      <c r="I155" s="97"/>
    </row>
    <row r="156" spans="1:9" ht="15.75" customHeight="1" thickBot="1" x14ac:dyDescent="0.35">
      <c r="A156" s="101" t="s">
        <v>224</v>
      </c>
      <c r="B156" s="101">
        <v>60</v>
      </c>
      <c r="C156" s="101">
        <v>40</v>
      </c>
      <c r="D156" s="101">
        <v>234</v>
      </c>
      <c r="E156" s="99"/>
      <c r="F156" s="96"/>
      <c r="G156" s="95"/>
      <c r="H156" s="95"/>
      <c r="I156" s="95"/>
    </row>
    <row r="157" spans="1:9" ht="15.75" customHeight="1" thickBot="1" x14ac:dyDescent="0.35">
      <c r="A157" s="101" t="s">
        <v>225</v>
      </c>
      <c r="B157" s="101">
        <v>38</v>
      </c>
      <c r="C157" s="101">
        <v>25</v>
      </c>
      <c r="D157" s="101">
        <v>108</v>
      </c>
      <c r="E157" s="99"/>
      <c r="F157" s="96"/>
      <c r="G157" s="97"/>
      <c r="H157" s="97"/>
      <c r="I157" s="95"/>
    </row>
    <row r="158" spans="1:9" ht="15.75" customHeight="1" thickBot="1" x14ac:dyDescent="0.35">
      <c r="A158" s="101" t="s">
        <v>226</v>
      </c>
      <c r="B158" s="101">
        <v>34</v>
      </c>
      <c r="C158" s="101">
        <v>23</v>
      </c>
      <c r="D158" s="101">
        <v>143</v>
      </c>
      <c r="E158" s="99"/>
      <c r="F158" s="96"/>
      <c r="G158" s="95"/>
      <c r="H158" s="95"/>
      <c r="I158" s="95"/>
    </row>
    <row r="159" spans="1:9" ht="15.75" customHeight="1" thickBot="1" x14ac:dyDescent="0.35">
      <c r="A159" s="101" t="s">
        <v>227</v>
      </c>
      <c r="B159" s="101">
        <v>30</v>
      </c>
      <c r="C159" s="101">
        <v>20</v>
      </c>
      <c r="D159" s="101">
        <v>107</v>
      </c>
      <c r="E159" s="99"/>
      <c r="F159" s="96"/>
      <c r="G159" s="95"/>
      <c r="H159" s="95"/>
      <c r="I159" s="95"/>
    </row>
    <row r="160" spans="1:9" ht="15.75" customHeight="1" thickBot="1" x14ac:dyDescent="0.35">
      <c r="A160" s="101" t="s">
        <v>228</v>
      </c>
      <c r="B160" s="101">
        <v>33</v>
      </c>
      <c r="C160" s="101">
        <v>22</v>
      </c>
      <c r="D160" s="101">
        <v>117</v>
      </c>
      <c r="E160" s="99"/>
      <c r="F160" s="96"/>
      <c r="G160" s="95"/>
      <c r="H160" s="95"/>
      <c r="I160" s="95"/>
    </row>
    <row r="161" spans="1:9" ht="15.75" customHeight="1" thickBot="1" x14ac:dyDescent="0.35">
      <c r="A161" s="101" t="s">
        <v>229</v>
      </c>
      <c r="B161" s="101">
        <v>30</v>
      </c>
      <c r="C161" s="101">
        <v>20</v>
      </c>
      <c r="D161" s="101">
        <v>84</v>
      </c>
      <c r="E161" s="99"/>
      <c r="F161" s="96"/>
      <c r="G161" s="95"/>
      <c r="H161" s="95"/>
      <c r="I161" s="95"/>
    </row>
    <row r="162" spans="1:9" ht="15.75" customHeight="1" thickBot="1" x14ac:dyDescent="0.35">
      <c r="A162" s="101" t="s">
        <v>230</v>
      </c>
      <c r="B162" s="101">
        <v>27</v>
      </c>
      <c r="C162" s="101">
        <v>18</v>
      </c>
      <c r="D162" s="101">
        <v>86</v>
      </c>
      <c r="E162" s="99"/>
      <c r="F162" s="96"/>
      <c r="G162" s="95"/>
      <c r="H162" s="95"/>
      <c r="I162" s="95"/>
    </row>
    <row r="163" spans="1:9" ht="15.75" customHeight="1" thickBot="1" x14ac:dyDescent="0.35">
      <c r="A163" s="101" t="s">
        <v>231</v>
      </c>
      <c r="B163" s="101">
        <v>29</v>
      </c>
      <c r="C163" s="101">
        <v>20</v>
      </c>
      <c r="D163" s="101">
        <v>109</v>
      </c>
      <c r="E163" s="99"/>
      <c r="F163" s="96"/>
      <c r="G163" s="95"/>
      <c r="H163" s="95"/>
      <c r="I163" s="95"/>
    </row>
    <row r="164" spans="1:9" ht="15.75" customHeight="1" thickBot="1" x14ac:dyDescent="0.35">
      <c r="A164" s="101" t="s">
        <v>232</v>
      </c>
      <c r="B164" s="101">
        <v>29</v>
      </c>
      <c r="C164" s="101">
        <v>20</v>
      </c>
      <c r="D164" s="101">
        <v>60</v>
      </c>
      <c r="E164" s="99"/>
      <c r="F164" s="96"/>
      <c r="G164" s="95"/>
      <c r="H164" s="95"/>
      <c r="I164" s="95"/>
    </row>
    <row r="165" spans="1:9" ht="15.75" customHeight="1" thickBot="1" x14ac:dyDescent="0.35">
      <c r="A165" s="101" t="s">
        <v>383</v>
      </c>
      <c r="B165" s="101">
        <v>36</v>
      </c>
      <c r="C165" s="101">
        <v>24</v>
      </c>
      <c r="D165" s="101">
        <v>102</v>
      </c>
      <c r="E165" s="99"/>
      <c r="F165" s="96"/>
      <c r="G165" s="95"/>
      <c r="H165" s="95"/>
      <c r="I165" s="95"/>
    </row>
    <row r="166" spans="1:9" ht="15.75" customHeight="1" thickBot="1" x14ac:dyDescent="0.35">
      <c r="A166" s="101" t="s">
        <v>233</v>
      </c>
      <c r="B166" s="101">
        <v>46</v>
      </c>
      <c r="C166" s="101">
        <v>31</v>
      </c>
      <c r="D166" s="101">
        <v>141</v>
      </c>
      <c r="E166" s="99"/>
      <c r="F166" s="96"/>
      <c r="G166" s="97"/>
      <c r="H166" s="97"/>
      <c r="I166" s="97"/>
    </row>
    <row r="167" spans="1:9" ht="15.75" customHeight="1" thickBot="1" x14ac:dyDescent="0.35">
      <c r="A167" s="101" t="s">
        <v>234</v>
      </c>
      <c r="B167" s="101">
        <v>32</v>
      </c>
      <c r="C167" s="101">
        <v>21</v>
      </c>
      <c r="D167" s="101">
        <v>92</v>
      </c>
      <c r="E167" s="99"/>
      <c r="F167" s="96"/>
      <c r="G167" s="95"/>
      <c r="H167" s="95"/>
      <c r="I167" s="95"/>
    </row>
    <row r="168" spans="1:9" ht="15.75" customHeight="1" thickBot="1" x14ac:dyDescent="0.35">
      <c r="A168" s="101" t="s">
        <v>235</v>
      </c>
      <c r="B168" s="101">
        <v>27</v>
      </c>
      <c r="C168" s="101">
        <v>18</v>
      </c>
      <c r="D168" s="101">
        <v>89</v>
      </c>
      <c r="E168" s="99"/>
      <c r="F168" s="96"/>
      <c r="G168" s="95"/>
      <c r="H168" s="95"/>
      <c r="I168" s="95"/>
    </row>
    <row r="169" spans="1:9" ht="15.75" customHeight="1" thickBot="1" x14ac:dyDescent="0.35">
      <c r="A169" s="101" t="s">
        <v>440</v>
      </c>
      <c r="B169" s="101">
        <v>28</v>
      </c>
      <c r="C169" s="101">
        <v>19</v>
      </c>
      <c r="D169" s="101">
        <v>84</v>
      </c>
      <c r="E169" s="99"/>
      <c r="F169" s="96"/>
      <c r="G169" s="95"/>
      <c r="H169" s="95"/>
      <c r="I169" s="95"/>
    </row>
    <row r="170" spans="1:9" ht="15.75" customHeight="1" thickBot="1" x14ac:dyDescent="0.35">
      <c r="A170" s="101" t="s">
        <v>384</v>
      </c>
      <c r="B170" s="101">
        <v>30</v>
      </c>
      <c r="C170" s="101">
        <v>20</v>
      </c>
      <c r="D170" s="101">
        <v>110</v>
      </c>
      <c r="E170" s="99"/>
      <c r="F170" s="96"/>
      <c r="G170" s="95"/>
      <c r="H170" s="95"/>
      <c r="I170" s="95"/>
    </row>
    <row r="171" spans="1:9" ht="15.75" customHeight="1" thickBot="1" x14ac:dyDescent="0.35">
      <c r="A171" s="101" t="s">
        <v>236</v>
      </c>
      <c r="B171" s="101">
        <v>26</v>
      </c>
      <c r="C171" s="101">
        <v>17</v>
      </c>
      <c r="D171" s="101">
        <v>114</v>
      </c>
      <c r="E171" s="99"/>
      <c r="F171" s="96"/>
      <c r="G171" s="95"/>
      <c r="H171" s="95"/>
      <c r="I171" s="95"/>
    </row>
    <row r="172" spans="1:9" ht="15.75" customHeight="1" thickBot="1" x14ac:dyDescent="0.35">
      <c r="A172" s="101" t="s">
        <v>237</v>
      </c>
      <c r="B172" s="101">
        <v>24</v>
      </c>
      <c r="C172" s="101">
        <v>16</v>
      </c>
      <c r="D172" s="101">
        <v>58</v>
      </c>
      <c r="E172" s="99"/>
      <c r="F172" s="96"/>
      <c r="G172" s="95"/>
      <c r="H172" s="95"/>
      <c r="I172" s="95"/>
    </row>
    <row r="173" spans="1:9" ht="15.75" customHeight="1" thickBot="1" x14ac:dyDescent="0.35">
      <c r="A173" s="101" t="s">
        <v>238</v>
      </c>
      <c r="B173" s="101">
        <v>36</v>
      </c>
      <c r="C173" s="101">
        <v>24</v>
      </c>
      <c r="D173" s="101">
        <v>130</v>
      </c>
      <c r="E173" s="99"/>
      <c r="F173" s="96"/>
      <c r="G173" s="95"/>
      <c r="H173" s="95"/>
      <c r="I173" s="95"/>
    </row>
    <row r="174" spans="1:9" ht="15.75" customHeight="1" thickBot="1" x14ac:dyDescent="0.35">
      <c r="A174" s="101" t="s">
        <v>239</v>
      </c>
      <c r="B174" s="101">
        <v>29</v>
      </c>
      <c r="C174" s="101">
        <v>20</v>
      </c>
      <c r="D174" s="101">
        <v>85</v>
      </c>
      <c r="E174" s="99"/>
      <c r="F174" s="96"/>
      <c r="G174" s="95"/>
      <c r="H174" s="95"/>
      <c r="I174" s="95"/>
    </row>
    <row r="175" spans="1:9" ht="15.75" customHeight="1" thickBot="1" x14ac:dyDescent="0.35">
      <c r="A175" s="101" t="s">
        <v>241</v>
      </c>
      <c r="B175" s="101">
        <v>34</v>
      </c>
      <c r="C175" s="101">
        <v>23</v>
      </c>
      <c r="D175" s="101">
        <v>75</v>
      </c>
      <c r="E175" s="99"/>
      <c r="F175" s="96"/>
      <c r="G175" s="95"/>
      <c r="H175" s="95"/>
      <c r="I175" s="97"/>
    </row>
    <row r="176" spans="1:9" ht="15.75" customHeight="1" thickBot="1" x14ac:dyDescent="0.35">
      <c r="A176" s="101" t="s">
        <v>240</v>
      </c>
      <c r="B176" s="101">
        <v>47</v>
      </c>
      <c r="C176" s="101">
        <v>32</v>
      </c>
      <c r="D176" s="101">
        <v>80</v>
      </c>
      <c r="E176" s="99"/>
      <c r="F176" s="96"/>
      <c r="G176" s="95"/>
      <c r="H176" s="95"/>
      <c r="I176" s="95"/>
    </row>
    <row r="177" spans="1:9" ht="15.75" customHeight="1" thickBot="1" x14ac:dyDescent="0.35">
      <c r="A177" s="101" t="s">
        <v>242</v>
      </c>
      <c r="B177" s="101">
        <v>38</v>
      </c>
      <c r="C177" s="101">
        <v>25</v>
      </c>
      <c r="D177" s="101">
        <v>234</v>
      </c>
      <c r="E177" s="99"/>
      <c r="F177" s="96"/>
      <c r="G177" s="95"/>
      <c r="H177" s="95"/>
      <c r="I177" s="95"/>
    </row>
    <row r="178" spans="1:9" ht="15.75" customHeight="1" thickBot="1" x14ac:dyDescent="0.35">
      <c r="A178" s="101" t="s">
        <v>243</v>
      </c>
      <c r="B178" s="101">
        <v>48</v>
      </c>
      <c r="C178" s="101">
        <v>32</v>
      </c>
      <c r="D178" s="101">
        <v>179</v>
      </c>
      <c r="E178" s="99"/>
      <c r="F178" s="96"/>
      <c r="G178" s="95"/>
      <c r="H178" s="95"/>
      <c r="I178" s="95"/>
    </row>
    <row r="179" spans="1:9" ht="15.75" customHeight="1" thickBot="1" x14ac:dyDescent="0.35">
      <c r="A179" s="101" t="s">
        <v>244</v>
      </c>
      <c r="B179" s="101">
        <v>48</v>
      </c>
      <c r="C179" s="101">
        <v>32</v>
      </c>
      <c r="D179" s="101">
        <v>80</v>
      </c>
      <c r="E179" s="99"/>
      <c r="F179" s="96"/>
      <c r="G179" s="95"/>
      <c r="H179" s="95"/>
      <c r="I179" s="95"/>
    </row>
    <row r="180" spans="1:9" ht="15.75" customHeight="1" thickBot="1" x14ac:dyDescent="0.35">
      <c r="A180" s="101" t="s">
        <v>245</v>
      </c>
      <c r="B180" s="101">
        <v>50</v>
      </c>
      <c r="C180" s="101">
        <v>33</v>
      </c>
      <c r="D180" s="101">
        <v>168</v>
      </c>
      <c r="E180" s="99"/>
      <c r="F180" s="96"/>
      <c r="G180" s="95"/>
      <c r="H180" s="95"/>
      <c r="I180" s="95"/>
    </row>
    <row r="181" spans="1:9" ht="15.75" customHeight="1" thickBot="1" x14ac:dyDescent="0.35">
      <c r="A181" s="101" t="s">
        <v>246</v>
      </c>
      <c r="B181" s="101">
        <v>66</v>
      </c>
      <c r="C181" s="101">
        <v>44</v>
      </c>
      <c r="D181" s="101">
        <v>186</v>
      </c>
      <c r="E181" s="99"/>
      <c r="F181" s="96"/>
      <c r="G181" s="95"/>
      <c r="H181" s="95"/>
      <c r="I181" s="95"/>
    </row>
    <row r="182" spans="1:9" ht="15.75" customHeight="1" thickBot="1" x14ac:dyDescent="0.35">
      <c r="A182" s="101" t="s">
        <v>247</v>
      </c>
      <c r="B182" s="101">
        <v>64</v>
      </c>
      <c r="C182" s="101">
        <v>43</v>
      </c>
      <c r="D182" s="101">
        <v>180</v>
      </c>
      <c r="E182" s="99"/>
      <c r="F182" s="96"/>
      <c r="G182" s="95"/>
      <c r="H182" s="95"/>
      <c r="I182" s="95"/>
    </row>
    <row r="183" spans="1:9" ht="15.75" customHeight="1" thickBot="1" x14ac:dyDescent="0.35">
      <c r="A183" s="101" t="s">
        <v>248</v>
      </c>
      <c r="B183" s="101">
        <v>42</v>
      </c>
      <c r="C183" s="101">
        <v>28</v>
      </c>
      <c r="D183" s="101">
        <v>190</v>
      </c>
      <c r="E183" s="99"/>
      <c r="F183" s="96"/>
      <c r="G183" s="95"/>
      <c r="H183" s="95"/>
      <c r="I183" s="95"/>
    </row>
    <row r="184" spans="1:9" ht="15.75" customHeight="1" thickBot="1" x14ac:dyDescent="0.35">
      <c r="A184" s="101" t="s">
        <v>249</v>
      </c>
      <c r="B184" s="101">
        <v>20</v>
      </c>
      <c r="C184" s="101">
        <v>13</v>
      </c>
      <c r="D184" s="101">
        <v>74</v>
      </c>
      <c r="E184" s="99"/>
      <c r="F184" s="96"/>
      <c r="G184" s="95"/>
      <c r="H184" s="95"/>
      <c r="I184" s="95"/>
    </row>
    <row r="185" spans="1:9" ht="15.75" customHeight="1" thickBot="1" x14ac:dyDescent="0.35">
      <c r="A185" s="101" t="s">
        <v>250</v>
      </c>
      <c r="B185" s="101">
        <v>48</v>
      </c>
      <c r="C185" s="101">
        <v>32</v>
      </c>
      <c r="D185" s="101">
        <v>161</v>
      </c>
      <c r="E185" s="99"/>
      <c r="F185" s="96"/>
      <c r="G185" s="95"/>
      <c r="H185" s="95"/>
      <c r="I185" s="95"/>
    </row>
    <row r="186" spans="1:9" ht="15.75" customHeight="1" thickBot="1" x14ac:dyDescent="0.35">
      <c r="A186" s="101" t="s">
        <v>251</v>
      </c>
      <c r="B186" s="101">
        <v>45</v>
      </c>
      <c r="C186" s="101">
        <v>30</v>
      </c>
      <c r="D186" s="101">
        <v>140</v>
      </c>
      <c r="E186" s="99"/>
      <c r="F186" s="96"/>
      <c r="G186" s="95"/>
      <c r="H186" s="95"/>
      <c r="I186" s="95"/>
    </row>
    <row r="187" spans="1:9" ht="15.75" customHeight="1" thickBot="1" x14ac:dyDescent="0.35">
      <c r="A187" s="101" t="s">
        <v>252</v>
      </c>
      <c r="B187" s="101">
        <v>54</v>
      </c>
      <c r="C187" s="101">
        <v>36</v>
      </c>
      <c r="D187" s="101">
        <v>197</v>
      </c>
      <c r="E187" s="99"/>
      <c r="F187" s="96"/>
      <c r="G187" s="95"/>
      <c r="H187" s="95"/>
      <c r="I187" s="95"/>
    </row>
    <row r="188" spans="1:9" ht="15.75" customHeight="1" thickBot="1" x14ac:dyDescent="0.35">
      <c r="A188" s="101" t="s">
        <v>253</v>
      </c>
      <c r="B188" s="101">
        <v>24</v>
      </c>
      <c r="C188" s="101">
        <v>16</v>
      </c>
      <c r="D188" s="101">
        <v>85</v>
      </c>
      <c r="E188" s="99"/>
      <c r="F188" s="96"/>
      <c r="G188" s="95"/>
      <c r="H188" s="95"/>
      <c r="I188" s="95"/>
    </row>
    <row r="189" spans="1:9" ht="15.75" customHeight="1" thickBot="1" x14ac:dyDescent="0.35">
      <c r="A189" s="101" t="s">
        <v>254</v>
      </c>
      <c r="B189" s="101">
        <v>33</v>
      </c>
      <c r="C189" s="101">
        <v>22</v>
      </c>
      <c r="D189" s="101">
        <v>95</v>
      </c>
      <c r="E189" s="99"/>
      <c r="F189" s="96"/>
      <c r="G189" s="95"/>
      <c r="H189" s="95"/>
      <c r="I189" s="95"/>
    </row>
    <row r="190" spans="1:9" ht="15.75" customHeight="1" thickBot="1" x14ac:dyDescent="0.35">
      <c r="A190" s="101" t="s">
        <v>255</v>
      </c>
      <c r="B190" s="101">
        <v>34</v>
      </c>
      <c r="C190" s="101">
        <v>23</v>
      </c>
      <c r="D190" s="101">
        <v>118</v>
      </c>
      <c r="E190" s="99"/>
      <c r="F190" s="96"/>
      <c r="G190" s="95"/>
      <c r="H190" s="95"/>
      <c r="I190" s="95"/>
    </row>
    <row r="191" spans="1:9" ht="15.75" customHeight="1" thickBot="1" x14ac:dyDescent="0.35">
      <c r="A191" s="101" t="s">
        <v>256</v>
      </c>
      <c r="B191" s="101">
        <v>40</v>
      </c>
      <c r="C191" s="101">
        <v>27</v>
      </c>
      <c r="D191" s="101">
        <v>115</v>
      </c>
      <c r="E191" s="99"/>
      <c r="F191" s="96"/>
      <c r="G191" s="95"/>
      <c r="H191" s="95"/>
      <c r="I191" s="95"/>
    </row>
    <row r="192" spans="1:9" ht="15.75" customHeight="1" thickBot="1" x14ac:dyDescent="0.35">
      <c r="A192" s="101" t="s">
        <v>257</v>
      </c>
      <c r="B192" s="101">
        <v>40</v>
      </c>
      <c r="C192" s="101">
        <v>27</v>
      </c>
      <c r="D192" s="101">
        <v>118</v>
      </c>
      <c r="E192" s="99"/>
      <c r="F192" s="96"/>
      <c r="G192" s="95"/>
      <c r="H192" s="95"/>
      <c r="I192" s="95"/>
    </row>
    <row r="193" spans="1:9" ht="15.75" customHeight="1" thickBot="1" x14ac:dyDescent="0.35">
      <c r="A193" s="101" t="s">
        <v>258</v>
      </c>
      <c r="B193" s="101">
        <v>35</v>
      </c>
      <c r="C193" s="101">
        <v>24</v>
      </c>
      <c r="D193" s="101">
        <v>121</v>
      </c>
      <c r="E193" s="99"/>
      <c r="F193" s="96"/>
      <c r="G193" s="95"/>
      <c r="H193" s="95"/>
      <c r="I193" s="95"/>
    </row>
    <row r="194" spans="1:9" ht="15.75" customHeight="1" thickBot="1" x14ac:dyDescent="0.35">
      <c r="A194" s="101" t="s">
        <v>259</v>
      </c>
      <c r="B194" s="101">
        <v>34</v>
      </c>
      <c r="C194" s="101">
        <v>23</v>
      </c>
      <c r="D194" s="101">
        <v>115</v>
      </c>
      <c r="E194" s="99"/>
      <c r="F194" s="96"/>
      <c r="G194" s="95"/>
      <c r="H194" s="95"/>
      <c r="I194" s="95"/>
    </row>
    <row r="195" spans="1:9" ht="15.75" customHeight="1" thickBot="1" x14ac:dyDescent="0.35">
      <c r="A195" s="101" t="s">
        <v>260</v>
      </c>
      <c r="B195" s="101">
        <v>42</v>
      </c>
      <c r="C195" s="101">
        <v>28</v>
      </c>
      <c r="D195" s="101">
        <v>100</v>
      </c>
      <c r="E195" s="99"/>
      <c r="F195" s="96"/>
      <c r="G195" s="95"/>
      <c r="H195" s="95"/>
      <c r="I195" s="95"/>
    </row>
    <row r="196" spans="1:9" ht="15.75" customHeight="1" thickBot="1" x14ac:dyDescent="0.35">
      <c r="A196" s="101" t="s">
        <v>261</v>
      </c>
      <c r="B196" s="101">
        <v>33</v>
      </c>
      <c r="C196" s="101">
        <v>22</v>
      </c>
      <c r="D196" s="101">
        <v>195</v>
      </c>
      <c r="E196" s="99"/>
      <c r="F196" s="96"/>
      <c r="G196" s="95"/>
      <c r="H196" s="95"/>
      <c r="I196" s="95"/>
    </row>
    <row r="197" spans="1:9" ht="15.75" customHeight="1" thickBot="1" x14ac:dyDescent="0.35">
      <c r="A197" s="101" t="s">
        <v>262</v>
      </c>
      <c r="B197" s="101">
        <v>27</v>
      </c>
      <c r="C197" s="101">
        <v>18</v>
      </c>
      <c r="D197" s="101">
        <v>112</v>
      </c>
      <c r="E197" s="99"/>
      <c r="F197" s="96"/>
      <c r="G197" s="95"/>
      <c r="H197" s="95"/>
      <c r="I197" s="95"/>
    </row>
    <row r="198" spans="1:9" ht="15.75" customHeight="1" thickBot="1" x14ac:dyDescent="0.35">
      <c r="A198" s="101" t="s">
        <v>385</v>
      </c>
      <c r="B198" s="101">
        <v>29</v>
      </c>
      <c r="C198" s="101">
        <v>20</v>
      </c>
      <c r="D198" s="101">
        <v>124</v>
      </c>
      <c r="E198" s="99"/>
      <c r="F198" s="96"/>
      <c r="G198" s="95"/>
      <c r="H198" s="95"/>
      <c r="I198" s="95"/>
    </row>
    <row r="199" spans="1:9" ht="15.75" customHeight="1" thickBot="1" x14ac:dyDescent="0.35">
      <c r="A199" s="101" t="s">
        <v>263</v>
      </c>
      <c r="B199" s="101">
        <v>22</v>
      </c>
      <c r="C199" s="101">
        <v>15</v>
      </c>
      <c r="D199" s="101">
        <v>94</v>
      </c>
      <c r="E199" s="99"/>
      <c r="F199" s="96"/>
      <c r="G199" s="95"/>
      <c r="H199" s="95"/>
      <c r="I199" s="95"/>
    </row>
    <row r="200" spans="1:9" ht="15.75" customHeight="1" thickBot="1" x14ac:dyDescent="0.35">
      <c r="A200" s="101" t="s">
        <v>264</v>
      </c>
      <c r="B200" s="101">
        <v>34</v>
      </c>
      <c r="C200" s="101">
        <v>23</v>
      </c>
      <c r="D200" s="101">
        <v>150</v>
      </c>
      <c r="E200" s="99"/>
      <c r="F200" s="96"/>
      <c r="G200" s="95"/>
      <c r="H200" s="95"/>
      <c r="I200" s="95"/>
    </row>
    <row r="201" spans="1:9" ht="15.75" customHeight="1" thickBot="1" x14ac:dyDescent="0.35">
      <c r="A201" s="101" t="s">
        <v>265</v>
      </c>
      <c r="B201" s="101">
        <v>38</v>
      </c>
      <c r="C201" s="101">
        <v>25</v>
      </c>
      <c r="D201" s="101">
        <v>140</v>
      </c>
      <c r="E201" s="99"/>
      <c r="F201" s="96"/>
      <c r="G201" s="95"/>
      <c r="H201" s="95"/>
      <c r="I201" s="95"/>
    </row>
    <row r="202" spans="1:9" ht="15.75" customHeight="1" thickBot="1" x14ac:dyDescent="0.35">
      <c r="A202" s="101" t="s">
        <v>266</v>
      </c>
      <c r="B202" s="101">
        <v>27</v>
      </c>
      <c r="C202" s="101">
        <v>18</v>
      </c>
      <c r="D202" s="101">
        <v>118</v>
      </c>
      <c r="E202" s="99"/>
      <c r="F202" s="96"/>
      <c r="G202" s="95"/>
      <c r="H202" s="95"/>
      <c r="I202" s="95"/>
    </row>
    <row r="203" spans="1:9" ht="15.75" customHeight="1" thickBot="1" x14ac:dyDescent="0.35">
      <c r="A203" s="101" t="s">
        <v>267</v>
      </c>
      <c r="B203" s="101">
        <v>46</v>
      </c>
      <c r="C203" s="101">
        <v>31</v>
      </c>
      <c r="D203" s="101">
        <v>143</v>
      </c>
      <c r="E203" s="99"/>
      <c r="F203" s="96"/>
      <c r="G203" s="95"/>
      <c r="H203" s="95"/>
      <c r="I203" s="95"/>
    </row>
    <row r="204" spans="1:9" ht="15.75" customHeight="1" thickBot="1" x14ac:dyDescent="0.35">
      <c r="A204" s="101" t="s">
        <v>268</v>
      </c>
      <c r="B204" s="101">
        <v>47</v>
      </c>
      <c r="C204" s="101">
        <v>32</v>
      </c>
      <c r="D204" s="101">
        <v>201</v>
      </c>
      <c r="E204" s="99"/>
      <c r="F204" s="96"/>
      <c r="G204" s="95"/>
      <c r="H204" s="95"/>
      <c r="I204" s="95"/>
    </row>
    <row r="205" spans="1:9" ht="15.75" customHeight="1" thickBot="1" x14ac:dyDescent="0.35">
      <c r="A205" s="101" t="s">
        <v>269</v>
      </c>
      <c r="B205" s="101">
        <v>38</v>
      </c>
      <c r="C205" s="101">
        <v>25</v>
      </c>
      <c r="D205" s="101">
        <v>110</v>
      </c>
      <c r="E205" s="99"/>
      <c r="F205" s="96"/>
      <c r="G205" s="95"/>
      <c r="H205" s="95"/>
      <c r="I205" s="95"/>
    </row>
    <row r="206" spans="1:9" ht="15.75" customHeight="1" thickBot="1" x14ac:dyDescent="0.35">
      <c r="A206" s="101" t="s">
        <v>270</v>
      </c>
      <c r="B206" s="101">
        <v>39</v>
      </c>
      <c r="C206" s="101">
        <v>26</v>
      </c>
      <c r="D206" s="101">
        <v>118</v>
      </c>
      <c r="E206" s="99"/>
      <c r="F206" s="96"/>
      <c r="G206" s="95"/>
      <c r="H206" s="95"/>
      <c r="I206" s="95"/>
    </row>
    <row r="207" spans="1:9" ht="15.75" customHeight="1" thickBot="1" x14ac:dyDescent="0.35">
      <c r="A207" s="101" t="s">
        <v>271</v>
      </c>
      <c r="B207" s="101">
        <v>39</v>
      </c>
      <c r="C207" s="101">
        <v>26</v>
      </c>
      <c r="D207" s="101">
        <v>94</v>
      </c>
      <c r="E207" s="99"/>
      <c r="F207" s="96"/>
      <c r="G207" s="95"/>
      <c r="H207" s="95"/>
      <c r="I207" s="95"/>
    </row>
    <row r="208" spans="1:9" ht="15.75" customHeight="1" thickBot="1" x14ac:dyDescent="0.35">
      <c r="A208" s="101" t="s">
        <v>272</v>
      </c>
      <c r="B208" s="101">
        <v>45</v>
      </c>
      <c r="C208" s="101">
        <v>30</v>
      </c>
      <c r="D208" s="101">
        <v>177</v>
      </c>
      <c r="E208" s="99"/>
      <c r="F208" s="96"/>
      <c r="G208" s="95"/>
      <c r="H208" s="95"/>
      <c r="I208" s="95"/>
    </row>
    <row r="209" spans="1:9" ht="15.75" customHeight="1" thickBot="1" x14ac:dyDescent="0.35">
      <c r="A209" s="101" t="s">
        <v>273</v>
      </c>
      <c r="B209" s="101">
        <v>64</v>
      </c>
      <c r="C209" s="101">
        <v>43</v>
      </c>
      <c r="D209" s="101">
        <v>163</v>
      </c>
      <c r="E209" s="99"/>
      <c r="F209" s="96"/>
      <c r="G209" s="95"/>
      <c r="H209" s="95"/>
      <c r="I209" s="95"/>
    </row>
    <row r="210" spans="1:9" ht="15.75" customHeight="1" thickBot="1" x14ac:dyDescent="0.35">
      <c r="A210" s="101" t="s">
        <v>274</v>
      </c>
      <c r="B210" s="101">
        <v>35</v>
      </c>
      <c r="C210" s="101">
        <v>24</v>
      </c>
      <c r="D210" s="101">
        <v>94</v>
      </c>
      <c r="E210" s="99"/>
      <c r="F210" s="96"/>
      <c r="G210" s="97"/>
      <c r="H210" s="97"/>
      <c r="I210" s="97"/>
    </row>
    <row r="211" spans="1:9" ht="15.75" customHeight="1" thickBot="1" x14ac:dyDescent="0.35">
      <c r="A211" s="101" t="s">
        <v>275</v>
      </c>
      <c r="B211" s="101">
        <v>26</v>
      </c>
      <c r="C211" s="101">
        <v>17</v>
      </c>
      <c r="D211" s="101">
        <v>120</v>
      </c>
      <c r="E211" s="99"/>
      <c r="F211" s="96"/>
      <c r="G211" s="95"/>
      <c r="H211" s="95"/>
      <c r="I211" s="95"/>
    </row>
    <row r="212" spans="1:9" ht="15.75" customHeight="1" thickBot="1" x14ac:dyDescent="0.35">
      <c r="A212" s="101" t="s">
        <v>276</v>
      </c>
      <c r="B212" s="101">
        <v>29</v>
      </c>
      <c r="C212" s="101">
        <v>20</v>
      </c>
      <c r="D212" s="101">
        <v>55</v>
      </c>
      <c r="E212" s="99"/>
      <c r="F212" s="96"/>
      <c r="G212" s="95"/>
      <c r="H212" s="95"/>
      <c r="I212" s="95"/>
    </row>
    <row r="213" spans="1:9" ht="15.75" customHeight="1" thickBot="1" x14ac:dyDescent="0.35">
      <c r="A213" s="101" t="s">
        <v>277</v>
      </c>
      <c r="B213" s="101">
        <v>17</v>
      </c>
      <c r="C213" s="101">
        <v>12</v>
      </c>
      <c r="D213" s="101">
        <v>95</v>
      </c>
      <c r="E213" s="99"/>
      <c r="F213" s="96"/>
      <c r="G213" s="95"/>
      <c r="H213" s="95"/>
      <c r="I213" s="95"/>
    </row>
    <row r="214" spans="1:9" ht="15.75" customHeight="1" thickBot="1" x14ac:dyDescent="0.35">
      <c r="A214" s="101" t="s">
        <v>278</v>
      </c>
      <c r="B214" s="101">
        <v>40</v>
      </c>
      <c r="C214" s="101">
        <v>27</v>
      </c>
      <c r="D214" s="101">
        <v>115</v>
      </c>
      <c r="E214" s="99"/>
      <c r="F214" s="96"/>
      <c r="G214" s="95"/>
      <c r="H214" s="95"/>
      <c r="I214" s="95"/>
    </row>
    <row r="215" spans="1:9" ht="15.75" customHeight="1" thickBot="1" x14ac:dyDescent="0.35">
      <c r="A215" s="101" t="s">
        <v>279</v>
      </c>
      <c r="B215" s="101">
        <v>33</v>
      </c>
      <c r="C215" s="101">
        <v>22</v>
      </c>
      <c r="D215" s="101">
        <v>108</v>
      </c>
      <c r="E215" s="99"/>
      <c r="F215" s="96"/>
      <c r="G215" s="95"/>
      <c r="H215" s="95"/>
      <c r="I215" s="95"/>
    </row>
    <row r="216" spans="1:9" ht="15.75" customHeight="1" thickBot="1" x14ac:dyDescent="0.35">
      <c r="A216" s="101" t="s">
        <v>280</v>
      </c>
      <c r="B216" s="101">
        <v>41</v>
      </c>
      <c r="C216" s="101">
        <v>28</v>
      </c>
      <c r="D216" s="101">
        <v>143</v>
      </c>
      <c r="E216" s="99"/>
      <c r="F216" s="96"/>
      <c r="G216" s="95"/>
      <c r="H216" s="95"/>
      <c r="I216" s="95"/>
    </row>
    <row r="217" spans="1:9" ht="15.75" customHeight="1" thickBot="1" x14ac:dyDescent="0.35">
      <c r="A217" s="101" t="s">
        <v>281</v>
      </c>
      <c r="B217" s="101">
        <v>26</v>
      </c>
      <c r="C217" s="101">
        <v>17</v>
      </c>
      <c r="D217" s="101">
        <v>98</v>
      </c>
      <c r="E217" s="99"/>
      <c r="F217" s="96"/>
      <c r="G217" s="95"/>
      <c r="H217" s="95"/>
      <c r="I217" s="95"/>
    </row>
    <row r="218" spans="1:9" ht="15.75" customHeight="1" thickBot="1" x14ac:dyDescent="0.35">
      <c r="A218" s="101" t="s">
        <v>282</v>
      </c>
      <c r="B218" s="101">
        <v>22</v>
      </c>
      <c r="C218" s="101">
        <v>15</v>
      </c>
      <c r="D218" s="101">
        <v>63</v>
      </c>
      <c r="E218" s="99"/>
      <c r="F218" s="96"/>
      <c r="G218" s="95"/>
      <c r="H218" s="95"/>
      <c r="I218" s="95"/>
    </row>
    <row r="219" spans="1:9" ht="15.75" customHeight="1" thickBot="1" x14ac:dyDescent="0.35">
      <c r="A219" s="101" t="s">
        <v>283</v>
      </c>
      <c r="B219" s="101">
        <v>48</v>
      </c>
      <c r="C219" s="101">
        <v>32</v>
      </c>
      <c r="D219" s="101">
        <v>90</v>
      </c>
      <c r="E219" s="99"/>
      <c r="F219" s="96"/>
      <c r="G219" s="95"/>
      <c r="H219" s="95"/>
      <c r="I219" s="95"/>
    </row>
    <row r="220" spans="1:9" ht="15.75" customHeight="1" thickBot="1" x14ac:dyDescent="0.35">
      <c r="A220" s="101" t="s">
        <v>284</v>
      </c>
      <c r="B220" s="101">
        <v>62</v>
      </c>
      <c r="C220" s="101">
        <v>41</v>
      </c>
      <c r="D220" s="101">
        <v>175</v>
      </c>
      <c r="E220" s="99"/>
      <c r="F220" s="96"/>
      <c r="G220" s="95"/>
      <c r="H220" s="95"/>
      <c r="I220" s="95"/>
    </row>
    <row r="221" spans="1:9" ht="15.75" customHeight="1" thickBot="1" x14ac:dyDescent="0.35">
      <c r="A221" s="101" t="s">
        <v>285</v>
      </c>
      <c r="B221" s="101">
        <v>58</v>
      </c>
      <c r="C221" s="101">
        <v>39</v>
      </c>
      <c r="D221" s="101">
        <v>265</v>
      </c>
      <c r="E221" s="99"/>
      <c r="F221" s="96"/>
      <c r="G221" s="95"/>
      <c r="H221" s="95"/>
      <c r="I221" s="95"/>
    </row>
    <row r="222" spans="1:9" ht="15.75" customHeight="1" thickBot="1" x14ac:dyDescent="0.35">
      <c r="A222" s="101" t="s">
        <v>286</v>
      </c>
      <c r="B222" s="101">
        <v>54</v>
      </c>
      <c r="C222" s="101">
        <v>36</v>
      </c>
      <c r="D222" s="101">
        <v>209</v>
      </c>
      <c r="E222" s="99"/>
      <c r="F222" s="96"/>
      <c r="G222" s="95"/>
      <c r="H222" s="95"/>
      <c r="I222" s="95"/>
    </row>
    <row r="223" spans="1:9" ht="15.75" customHeight="1" thickBot="1" x14ac:dyDescent="0.35">
      <c r="A223" s="101" t="s">
        <v>287</v>
      </c>
      <c r="B223" s="101">
        <v>63</v>
      </c>
      <c r="C223" s="101">
        <v>42</v>
      </c>
      <c r="D223" s="101">
        <v>138</v>
      </c>
      <c r="E223" s="99"/>
      <c r="F223" s="96"/>
      <c r="G223" s="95"/>
      <c r="H223" s="95"/>
      <c r="I223" s="95"/>
    </row>
    <row r="224" spans="1:9" ht="15.75" customHeight="1" thickBot="1" x14ac:dyDescent="0.35">
      <c r="A224" s="101" t="s">
        <v>288</v>
      </c>
      <c r="B224" s="101">
        <v>56</v>
      </c>
      <c r="C224" s="101">
        <v>37</v>
      </c>
      <c r="D224" s="101">
        <v>274</v>
      </c>
      <c r="E224" s="99"/>
      <c r="F224" s="96"/>
      <c r="G224" s="95"/>
      <c r="H224" s="95"/>
      <c r="I224" s="95"/>
    </row>
    <row r="225" spans="1:9" ht="15.75" customHeight="1" thickBot="1" x14ac:dyDescent="0.35">
      <c r="A225" s="101" t="s">
        <v>289</v>
      </c>
      <c r="B225" s="101">
        <v>64</v>
      </c>
      <c r="C225" s="101">
        <v>43</v>
      </c>
      <c r="D225" s="101">
        <v>151</v>
      </c>
      <c r="E225" s="99"/>
      <c r="F225" s="96"/>
      <c r="G225" s="95"/>
      <c r="H225" s="95"/>
      <c r="I225" s="95"/>
    </row>
    <row r="226" spans="1:9" ht="15.75" customHeight="1" thickBot="1" x14ac:dyDescent="0.35">
      <c r="A226" s="101" t="s">
        <v>290</v>
      </c>
      <c r="B226" s="101">
        <v>58</v>
      </c>
      <c r="C226" s="101">
        <v>39</v>
      </c>
      <c r="D226" s="101">
        <v>282</v>
      </c>
      <c r="E226" s="99"/>
      <c r="F226" s="96"/>
      <c r="G226" s="95"/>
      <c r="H226" s="95"/>
      <c r="I226" s="95"/>
    </row>
    <row r="227" spans="1:9" ht="15.75" customHeight="1" thickBot="1" x14ac:dyDescent="0.35">
      <c r="A227" s="101" t="s">
        <v>291</v>
      </c>
      <c r="B227" s="101">
        <v>51</v>
      </c>
      <c r="C227" s="101">
        <v>34</v>
      </c>
      <c r="D227" s="101">
        <v>314</v>
      </c>
      <c r="E227" s="99"/>
      <c r="F227" s="96"/>
      <c r="G227" s="97"/>
      <c r="H227" s="97"/>
      <c r="I227" s="97"/>
    </row>
    <row r="228" spans="1:9" ht="15.75" customHeight="1" thickBot="1" x14ac:dyDescent="0.35">
      <c r="A228" s="101" t="s">
        <v>292</v>
      </c>
      <c r="B228" s="101">
        <v>62</v>
      </c>
      <c r="C228" s="101">
        <v>41</v>
      </c>
      <c r="D228" s="101">
        <v>276</v>
      </c>
      <c r="E228" s="99"/>
      <c r="F228" s="96"/>
      <c r="G228" s="95"/>
      <c r="H228" s="95"/>
      <c r="I228" s="95"/>
    </row>
    <row r="229" spans="1:9" ht="15.75" customHeight="1" thickBot="1" x14ac:dyDescent="0.35">
      <c r="A229" s="101" t="s">
        <v>293</v>
      </c>
      <c r="B229" s="101">
        <v>51</v>
      </c>
      <c r="C229" s="101">
        <v>34</v>
      </c>
      <c r="D229" s="101">
        <v>138</v>
      </c>
      <c r="E229" s="99"/>
      <c r="F229" s="96"/>
      <c r="G229" s="97"/>
      <c r="H229" s="97"/>
      <c r="I229" s="97"/>
    </row>
    <row r="230" spans="1:9" ht="15.75" customHeight="1" thickBot="1" x14ac:dyDescent="0.35">
      <c r="A230" s="101" t="s">
        <v>294</v>
      </c>
      <c r="B230" s="101">
        <v>34</v>
      </c>
      <c r="C230" s="101">
        <v>23</v>
      </c>
      <c r="D230" s="101">
        <v>104</v>
      </c>
      <c r="E230" s="99"/>
      <c r="F230" s="96"/>
      <c r="G230" s="95"/>
      <c r="H230" s="95"/>
      <c r="I230" s="95"/>
    </row>
    <row r="231" spans="1:9" ht="15.75" customHeight="1" thickBot="1" x14ac:dyDescent="0.35">
      <c r="A231" s="101" t="s">
        <v>295</v>
      </c>
      <c r="B231" s="101">
        <v>52</v>
      </c>
      <c r="C231" s="101">
        <v>35</v>
      </c>
      <c r="D231" s="101">
        <v>160</v>
      </c>
      <c r="E231" s="99"/>
      <c r="F231" s="96"/>
      <c r="G231" s="95"/>
      <c r="H231" s="95"/>
      <c r="I231" s="95"/>
    </row>
    <row r="232" spans="1:9" ht="15.75" customHeight="1" thickBot="1" x14ac:dyDescent="0.35">
      <c r="A232" s="101" t="s">
        <v>296</v>
      </c>
      <c r="B232" s="101">
        <v>45</v>
      </c>
      <c r="C232" s="101">
        <v>30</v>
      </c>
      <c r="D232" s="101">
        <v>127</v>
      </c>
      <c r="E232" s="99"/>
      <c r="F232" s="96"/>
      <c r="G232" s="95"/>
      <c r="H232" s="95"/>
      <c r="I232" s="95"/>
    </row>
    <row r="233" spans="1:9" ht="15.75" customHeight="1" thickBot="1" x14ac:dyDescent="0.35">
      <c r="A233" s="101" t="s">
        <v>297</v>
      </c>
      <c r="B233" s="101">
        <v>65</v>
      </c>
      <c r="C233" s="101">
        <v>44</v>
      </c>
      <c r="D233" s="101">
        <v>156</v>
      </c>
      <c r="E233" s="99"/>
      <c r="F233" s="96"/>
      <c r="G233" s="95"/>
      <c r="H233" s="95"/>
      <c r="I233" s="95"/>
    </row>
    <row r="234" spans="1:9" ht="15.75" customHeight="1" thickBot="1" x14ac:dyDescent="0.35">
      <c r="A234" s="101" t="s">
        <v>298</v>
      </c>
      <c r="B234" s="101">
        <v>41</v>
      </c>
      <c r="C234" s="101">
        <v>28</v>
      </c>
      <c r="D234" s="101">
        <v>86</v>
      </c>
      <c r="E234" s="99"/>
      <c r="F234" s="96"/>
      <c r="G234" s="95"/>
      <c r="H234" s="95"/>
      <c r="I234" s="95"/>
    </row>
    <row r="235" spans="1:9" ht="15.75" customHeight="1" thickBot="1" x14ac:dyDescent="0.35">
      <c r="A235" s="101" t="s">
        <v>299</v>
      </c>
      <c r="B235" s="101">
        <v>20</v>
      </c>
      <c r="C235" s="101">
        <v>13</v>
      </c>
      <c r="D235" s="101">
        <v>98</v>
      </c>
      <c r="E235" s="99"/>
      <c r="F235" s="96"/>
      <c r="G235" s="97"/>
      <c r="H235" s="97"/>
      <c r="I235" s="97"/>
    </row>
    <row r="236" spans="1:9" ht="15.75" customHeight="1" thickBot="1" x14ac:dyDescent="0.35">
      <c r="A236" s="101" t="s">
        <v>300</v>
      </c>
      <c r="B236" s="101">
        <v>46</v>
      </c>
      <c r="C236" s="101">
        <v>31</v>
      </c>
      <c r="D236" s="101">
        <v>74</v>
      </c>
      <c r="E236" s="99"/>
      <c r="F236" s="96"/>
      <c r="G236" s="95"/>
      <c r="H236" s="95"/>
      <c r="I236" s="95"/>
    </row>
    <row r="237" spans="1:9" ht="15.75" customHeight="1" thickBot="1" x14ac:dyDescent="0.35">
      <c r="A237" s="101" t="s">
        <v>301</v>
      </c>
      <c r="B237" s="101">
        <v>45</v>
      </c>
      <c r="C237" s="101">
        <v>30</v>
      </c>
      <c r="D237" s="101">
        <v>116</v>
      </c>
      <c r="E237" s="99"/>
      <c r="F237" s="96"/>
      <c r="G237" s="95"/>
      <c r="H237" s="95"/>
      <c r="I237" s="95"/>
    </row>
    <row r="238" spans="1:9" ht="15.75" customHeight="1" x14ac:dyDescent="0.3">
      <c r="A238" s="56"/>
      <c r="B238" s="57"/>
      <c r="C238" s="57"/>
      <c r="D238" s="57"/>
      <c r="F238" s="96"/>
      <c r="G238" s="95"/>
      <c r="H238" s="95"/>
      <c r="I238" s="95"/>
    </row>
    <row r="239" spans="1:9" ht="15.75" customHeight="1" x14ac:dyDescent="0.3">
      <c r="A239" s="56"/>
      <c r="B239" s="57"/>
      <c r="C239" s="57"/>
      <c r="D239" s="57"/>
      <c r="F239" s="96"/>
      <c r="G239" s="95"/>
      <c r="H239" s="95"/>
      <c r="I239" s="95"/>
    </row>
    <row r="240" spans="1:9" ht="15.75" customHeight="1" x14ac:dyDescent="0.3">
      <c r="A240" s="56"/>
      <c r="B240" s="57"/>
      <c r="C240" s="57"/>
      <c r="D240" s="57"/>
      <c r="F240" s="96"/>
      <c r="G240" s="95"/>
      <c r="H240" s="95"/>
      <c r="I240" s="95"/>
    </row>
    <row r="241" spans="1:9" ht="15.75" customHeight="1" x14ac:dyDescent="0.3">
      <c r="A241" s="56"/>
      <c r="B241" s="57"/>
      <c r="C241" s="57"/>
      <c r="D241" s="57"/>
      <c r="F241" s="96"/>
      <c r="G241" s="95"/>
      <c r="H241" s="95"/>
      <c r="I241" s="95"/>
    </row>
    <row r="242" spans="1:9" ht="15.75" customHeight="1" x14ac:dyDescent="0.3">
      <c r="A242" s="56"/>
      <c r="B242" s="57"/>
      <c r="C242" s="57"/>
      <c r="D242" s="57"/>
      <c r="F242" s="96"/>
      <c r="G242" s="95"/>
      <c r="H242" s="95"/>
      <c r="I242" s="95"/>
    </row>
    <row r="243" spans="1:9" ht="15.75" customHeight="1" x14ac:dyDescent="0.3">
      <c r="A243" s="56"/>
      <c r="B243" s="57"/>
      <c r="C243" s="57"/>
      <c r="D243" s="57"/>
      <c r="F243" s="96"/>
      <c r="G243" s="97"/>
      <c r="H243" s="95"/>
      <c r="I243" s="97"/>
    </row>
    <row r="244" spans="1:9" ht="15.75" customHeight="1" x14ac:dyDescent="0.3">
      <c r="A244" s="56"/>
      <c r="B244" s="57"/>
      <c r="C244" s="57"/>
      <c r="D244" s="57"/>
      <c r="F244" s="96"/>
      <c r="G244" s="95"/>
      <c r="H244" s="95"/>
      <c r="I244" s="95"/>
    </row>
    <row r="245" spans="1:9" ht="15.75" customHeight="1" x14ac:dyDescent="0.3">
      <c r="A245" s="56"/>
      <c r="B245" s="57"/>
      <c r="C245" s="57"/>
      <c r="D245" s="57"/>
      <c r="F245" s="96"/>
      <c r="G245" s="95"/>
      <c r="H245" s="95"/>
      <c r="I245" s="95"/>
    </row>
    <row r="246" spans="1:9" ht="15.75" customHeight="1" x14ac:dyDescent="0.3">
      <c r="A246" s="56"/>
      <c r="B246" s="57"/>
      <c r="C246" s="57"/>
      <c r="D246" s="57"/>
      <c r="F246" s="96"/>
      <c r="G246" s="95"/>
      <c r="H246" s="95"/>
      <c r="I246" s="95"/>
    </row>
    <row r="247" spans="1:9" ht="15.75" customHeight="1" x14ac:dyDescent="0.3">
      <c r="G247" s="95"/>
      <c r="H247" s="95"/>
      <c r="I247" s="95"/>
    </row>
    <row r="248" spans="1:9" ht="15.75" customHeight="1" x14ac:dyDescent="0.3">
      <c r="G248" s="95"/>
      <c r="H248" s="95"/>
      <c r="I248" s="95"/>
    </row>
    <row r="249" spans="1:9" ht="15.75" customHeight="1" x14ac:dyDescent="0.3">
      <c r="F249" s="96"/>
      <c r="G249" s="95"/>
      <c r="H249" s="95"/>
      <c r="I249" s="95"/>
    </row>
    <row r="250" spans="1:9" ht="15.75" customHeight="1" x14ac:dyDescent="0.3">
      <c r="F250" s="96"/>
      <c r="G250" s="95"/>
      <c r="H250" s="95"/>
      <c r="I250" s="95"/>
    </row>
    <row r="251" spans="1:9" ht="15.75" customHeight="1" x14ac:dyDescent="0.3">
      <c r="F251" s="96"/>
      <c r="G251" s="95"/>
      <c r="H251" s="95"/>
      <c r="I251" s="95"/>
    </row>
    <row r="252" spans="1:9" ht="15.75" customHeight="1" x14ac:dyDescent="0.3">
      <c r="F252" s="96"/>
      <c r="G252" s="95"/>
      <c r="H252" s="95"/>
      <c r="I252" s="95"/>
    </row>
    <row r="253" spans="1:9" ht="15.75" customHeight="1" x14ac:dyDescent="0.3">
      <c r="F253" s="96"/>
      <c r="G253" s="95"/>
      <c r="H253" s="95"/>
      <c r="I253" s="95"/>
    </row>
    <row r="254" spans="1:9" ht="15.75" customHeight="1" x14ac:dyDescent="0.3">
      <c r="F254" s="96"/>
      <c r="G254" s="95"/>
      <c r="H254" s="95"/>
      <c r="I254" s="95"/>
    </row>
    <row r="255" spans="1:9" ht="15.75" customHeight="1" x14ac:dyDescent="0.3">
      <c r="F255" s="96"/>
      <c r="G255" s="95"/>
      <c r="H255" s="95"/>
      <c r="I255" s="95"/>
    </row>
    <row r="256" spans="1:9" ht="15.75" customHeight="1" x14ac:dyDescent="0.3">
      <c r="F256" s="96"/>
      <c r="G256" s="95"/>
      <c r="H256" s="95"/>
      <c r="I256" s="95"/>
    </row>
    <row r="257" spans="6:9" ht="15.75" customHeight="1" x14ac:dyDescent="0.3">
      <c r="F257" s="96"/>
      <c r="G257" s="95"/>
      <c r="H257" s="95"/>
      <c r="I257" s="95"/>
    </row>
    <row r="258" spans="6:9" ht="15.75" customHeight="1" x14ac:dyDescent="0.3">
      <c r="F258" s="98"/>
      <c r="G258" s="98"/>
      <c r="H258" s="98"/>
      <c r="I258" s="98"/>
    </row>
    <row r="259" spans="6:9" ht="15.75" customHeight="1" x14ac:dyDescent="0.3">
      <c r="F259" s="96"/>
      <c r="G259" s="95"/>
      <c r="H259" s="95"/>
      <c r="I259" s="95"/>
    </row>
    <row r="260" spans="6:9" ht="15.75" customHeight="1" x14ac:dyDescent="0.3">
      <c r="F260" s="96"/>
      <c r="G260" s="95"/>
      <c r="H260" s="95"/>
      <c r="I260" s="95"/>
    </row>
    <row r="261" spans="6:9" ht="15.75" customHeight="1" x14ac:dyDescent="0.3">
      <c r="F261" s="96"/>
      <c r="G261" s="97"/>
      <c r="H261" s="97"/>
      <c r="I261" s="97"/>
    </row>
    <row r="262" spans="6:9" ht="15.75" customHeight="1" x14ac:dyDescent="0.3">
      <c r="F262" s="96"/>
      <c r="G262" s="95"/>
      <c r="H262" s="95"/>
      <c r="I262" s="95"/>
    </row>
    <row r="263" spans="6:9" ht="15.75" customHeight="1" x14ac:dyDescent="0.3">
      <c r="F263" s="96"/>
      <c r="G263" s="95"/>
      <c r="H263" s="95"/>
      <c r="I263" s="95"/>
    </row>
    <row r="264" spans="6:9" ht="15.75" customHeight="1" x14ac:dyDescent="0.3">
      <c r="F264" s="98"/>
      <c r="G264" s="98"/>
      <c r="H264" s="98"/>
      <c r="I264" s="98"/>
    </row>
    <row r="265" spans="6:9" ht="15.75" customHeight="1" x14ac:dyDescent="0.3">
      <c r="F265" s="98"/>
      <c r="G265" s="98"/>
      <c r="H265" s="98"/>
      <c r="I265" s="98"/>
    </row>
    <row r="266" spans="6:9" ht="15.75" customHeight="1" x14ac:dyDescent="0.3">
      <c r="F266" s="98"/>
      <c r="G266" s="98"/>
      <c r="H266" s="98"/>
      <c r="I266" s="98"/>
    </row>
  </sheetData>
  <sheetProtection password="8138" sheet="1" select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7acb8797-01b1-4915-b613-3afad7b4c5ca</BSO999929>
</file>

<file path=customXml/itemProps1.xml><?xml version="1.0" encoding="utf-8"?>
<ds:datastoreItem xmlns:ds="http://schemas.openxmlformats.org/officeDocument/2006/customXml" ds:itemID="{F2199874-4025-42E5-A5DE-ABCEA16A2AB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 2021</vt:lpstr>
      <vt:lpstr>Sätze</vt:lpstr>
      <vt:lpstr>'Reisekostenabrechnung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Paterlini - Danrevision Hamburg</dc:creator>
  <cp:lastModifiedBy>Lars Christiansen - DSK skat, Hamburg</cp:lastModifiedBy>
  <cp:lastPrinted>2018-12-18T14:14:20Z</cp:lastPrinted>
  <dcterms:created xsi:type="dcterms:W3CDTF">2006-09-21T08:52:22Z</dcterms:created>
  <dcterms:modified xsi:type="dcterms:W3CDTF">2020-12-23T15:35:16Z</dcterms:modified>
</cp:coreProperties>
</file>